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4" yWindow="65464" windowWidth="10308" windowHeight="5580" firstSheet="1" activeTab="2"/>
  </bookViews>
  <sheets>
    <sheet name="Menu" sheetId="1" state="hidden" r:id="rId1"/>
    <sheet name="- A -" sheetId="2" r:id="rId2"/>
    <sheet name="- B -" sheetId="3" r:id="rId3"/>
    <sheet name="- C -" sheetId="4" r:id="rId4"/>
    <sheet name="Octavos de Final" sheetId="5" state="hidden" r:id="rId5"/>
    <sheet name="Cuartos de Final" sheetId="6" state="hidden" r:id="rId6"/>
    <sheet name="Semifinal" sheetId="7" state="hidden" r:id="rId7"/>
    <sheet name="FINAL" sheetId="8" state="hidden" r:id="rId8"/>
    <sheet name="Fixture" sheetId="9" state="hidden" r:id="rId9"/>
    <sheet name="calculoA" sheetId="10" state="hidden" r:id="rId10"/>
    <sheet name="calculoB" sheetId="11" state="hidden" r:id="rId11"/>
    <sheet name="calculoC" sheetId="12" state="hidden" r:id="rId12"/>
    <sheet name="calculoD" sheetId="13" state="hidden" r:id="rId13"/>
    <sheet name="calculoH" sheetId="14" state="hidden" r:id="rId14"/>
  </sheets>
  <definedNames>
    <definedName name="Final" localSheetId="2">#REF!</definedName>
    <definedName name="Final">#REF!</definedName>
    <definedName name="FirstRound" localSheetId="2">#REF!</definedName>
    <definedName name="FirstRound">#REF!</definedName>
    <definedName name="Groups" localSheetId="2">#REF!</definedName>
    <definedName name="Groups">#REF!</definedName>
    <definedName name="Playoff" localSheetId="2">#REF!</definedName>
    <definedName name="Playoff">#REF!</definedName>
    <definedName name="QuarterFinals" localSheetId="2">#REF!</definedName>
    <definedName name="QuarterFinals">#REF!</definedName>
    <definedName name="SecondRound" localSheetId="2">#REF!</definedName>
    <definedName name="SecondRound">#REF!</definedName>
    <definedName name="SemiFinals" localSheetId="2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<sst xmlns="http://schemas.openxmlformats.org/spreadsheetml/2006/main" count="579" uniqueCount="163">
  <si>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</si>
  <si>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</si>
  <si>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</si>
  <si>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</si>
  <si>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</si>
  <si>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</si>
  <si>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</si>
  <si>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</si>
  <si>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</si>
  <si>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</si>
  <si>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</si>
  <si>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</si>
  <si>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</si>
  <si>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</si>
  <si>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</si>
  <si>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</si>
  <si>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</si>
  <si>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</si>
  <si>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</si>
  <si>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</si>
  <si>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</si>
  <si>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</si>
  <si>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</si>
  <si>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</si>
  <si>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</si>
  <si>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</si>
  <si>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</si>
  <si>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</si>
  <si>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</si>
  <si>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G</t>
  </si>
  <si>
    <t>E</t>
  </si>
  <si>
    <t>GF</t>
  </si>
  <si>
    <t>GC</t>
  </si>
  <si>
    <t>DIF</t>
  </si>
  <si>
    <t>PTS</t>
  </si>
  <si>
    <t>tabla preliminar</t>
  </si>
  <si>
    <t>tabla definitiva</t>
  </si>
  <si>
    <t>resultados</t>
  </si>
  <si>
    <t>resultado</t>
  </si>
  <si>
    <t>penales</t>
  </si>
  <si>
    <t>A</t>
  </si>
  <si>
    <t>B</t>
  </si>
  <si>
    <t>C</t>
  </si>
  <si>
    <t>D</t>
  </si>
  <si>
    <t>F</t>
  </si>
  <si>
    <t>H</t>
  </si>
  <si>
    <t>Grupo A</t>
  </si>
  <si>
    <t>Grupo B</t>
  </si>
  <si>
    <t>Octavos de Final</t>
  </si>
  <si>
    <t>Cuatos de Final</t>
  </si>
  <si>
    <t>FINAL</t>
  </si>
  <si>
    <t>SemiFinal</t>
  </si>
  <si>
    <t>Menu Principal</t>
  </si>
  <si>
    <t>hora</t>
  </si>
  <si>
    <t>a cuartos de final</t>
  </si>
  <si>
    <t>CAMPEON</t>
  </si>
  <si>
    <t>en blanco</t>
  </si>
  <si>
    <t>CAMPEÓN</t>
  </si>
  <si>
    <t>LUGAR</t>
  </si>
  <si>
    <t>DIA</t>
  </si>
  <si>
    <t>HORA</t>
  </si>
  <si>
    <t>Septiembre - Octubre de 2010</t>
  </si>
  <si>
    <t>Lugar / Fecha / Hora</t>
  </si>
  <si>
    <t>Resultado</t>
  </si>
  <si>
    <t>Penales</t>
  </si>
  <si>
    <t>a Semifinal</t>
  </si>
  <si>
    <t>TORNEO INTERNO FACULTAD DE INGENIERIA 2013 II</t>
  </si>
  <si>
    <t>TORNEO INTERNO FACULTAD DE INGENIERIA 2013 II 
Octavos de final</t>
  </si>
  <si>
    <t>TORNEO INTERNO FACULTAD DE INGENIERIA 2013 II
Cuartos de final</t>
  </si>
  <si>
    <r>
      <rPr>
        <sz val="30"/>
        <color indexed="9"/>
        <rFont val="Haettenschweiler"/>
        <family val="2"/>
      </rPr>
      <t>TORNEO INTERNO FACULTAD DE INGENIERIA 2013 II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</si>
  <si>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</si>
  <si>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</si>
  <si>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sort 1-5=====</t>
  </si>
  <si>
    <t>sort 2-5=====</t>
  </si>
  <si>
    <t>sort 3-5=====</t>
  </si>
  <si>
    <t>sort 4-5=====</t>
  </si>
  <si>
    <t>sort 6-7=====</t>
  </si>
  <si>
    <t>sort 11-12=====</t>
  </si>
  <si>
    <t>sort 11-13=====</t>
  </si>
  <si>
    <t>sort 11-14=====</t>
  </si>
  <si>
    <t>sort 11-15=====</t>
  </si>
  <si>
    <t>sort 12-13=====</t>
  </si>
  <si>
    <t>sort 12-14=====</t>
  </si>
  <si>
    <t>sort 12-15=====</t>
  </si>
  <si>
    <t>sort 13-14=====</t>
  </si>
  <si>
    <t>sort 13-15=====</t>
  </si>
  <si>
    <t>sort 14-15=====</t>
  </si>
  <si>
    <t>sort 16-17=====</t>
  </si>
  <si>
    <t>sort 16-18=====</t>
  </si>
  <si>
    <t>sort 16-19=====</t>
  </si>
  <si>
    <t>sort 16-20=====</t>
  </si>
  <si>
    <t>sort 17-18=====</t>
  </si>
  <si>
    <t>sort 17-19=====</t>
  </si>
  <si>
    <t>sort 19-20=====</t>
  </si>
  <si>
    <t>sort 17-20=====</t>
  </si>
  <si>
    <t>sort 18-19=====</t>
  </si>
  <si>
    <t>sort 18-20=====</t>
  </si>
  <si>
    <t>sort 1-6=====</t>
  </si>
  <si>
    <t>sort 1-7=====</t>
  </si>
  <si>
    <t>sort 2-6=====</t>
  </si>
  <si>
    <t>sort 2-7=====</t>
  </si>
  <si>
    <t>sort 3-6=====</t>
  </si>
  <si>
    <t>sort 3-7=====</t>
  </si>
  <si>
    <t>sort 4-6=====</t>
  </si>
  <si>
    <t>sort 4-7=====</t>
  </si>
  <si>
    <t>sort 5-6=====</t>
  </si>
  <si>
    <t>sort 5-7=====</t>
  </si>
  <si>
    <t>TORNEO INTERNO FACULTAD DE INGENIERIA 2013 II
Semi final</t>
  </si>
  <si>
    <t>EQUIPO</t>
  </si>
  <si>
    <t>PJ</t>
  </si>
  <si>
    <t>PG</t>
  </si>
  <si>
    <t>PE</t>
  </si>
  <si>
    <t>PP</t>
  </si>
  <si>
    <t>ÁRBITRO</t>
  </si>
  <si>
    <r>
      <t xml:space="preserve">avanza a cuartos de final </t>
    </r>
    <r>
      <rPr>
        <b/>
        <sz val="8"/>
        <rFont val="Wingdings"/>
        <family val="0"/>
      </rPr>
      <t>Ø</t>
    </r>
  </si>
  <si>
    <t>Cancha de Fútbol N° 6</t>
  </si>
  <si>
    <t>Cancha de Fútbol N° 4</t>
  </si>
  <si>
    <t>Cancha de Fútbol N° 8</t>
  </si>
  <si>
    <t>12:00 m.</t>
  </si>
  <si>
    <t>Lugar</t>
  </si>
  <si>
    <t>Fecha</t>
  </si>
  <si>
    <t>Hora</t>
  </si>
  <si>
    <t>Observaciones</t>
  </si>
  <si>
    <t>TORNEO INTERNO FACULTAD DE INGENIERIA 2014 I
Primera fase</t>
  </si>
  <si>
    <t>TORNEO INTERNO FACULTAD DE INGENIERIA 2014 I  
Primera fase</t>
  </si>
  <si>
    <t>GRUPO C</t>
  </si>
  <si>
    <t>GORDITOS Y BONITOS</t>
  </si>
  <si>
    <t>NIUPI F.C.</t>
  </si>
  <si>
    <t>OLD JOHN F.C.</t>
  </si>
  <si>
    <t>NARANJA MECÀNICA</t>
  </si>
  <si>
    <t>MyEF F.C.</t>
  </si>
  <si>
    <t>CITRATO DE METELO</t>
  </si>
  <si>
    <t>BAYERN NIUPI</t>
  </si>
  <si>
    <t>ORINOQUÌA F.C.</t>
  </si>
  <si>
    <t>CSK LA ROPA</t>
  </si>
  <si>
    <t>LA NARANJA MECÀNICA</t>
  </si>
  <si>
    <t>LOS RODACHOS F.C.</t>
  </si>
  <si>
    <t>MULAX F.C.</t>
  </si>
  <si>
    <t>LORITOS F.C.</t>
  </si>
  <si>
    <t>UN BOCADILLO</t>
  </si>
  <si>
    <t>KHAREBERG F.C.</t>
  </si>
  <si>
    <t>FRANCO CANADIENSE</t>
  </si>
  <si>
    <t>HANGOVER 69</t>
  </si>
  <si>
    <t>Cancha de Fútbol # 6</t>
  </si>
  <si>
    <t>Cancha de Fútbol # 8</t>
  </si>
  <si>
    <t>Cancha de Fútbol # 4</t>
  </si>
  <si>
    <t>Cancha de Fútbol # 5</t>
  </si>
  <si>
    <t>28 Marzo de 2014</t>
  </si>
  <si>
    <t>29 Marzo de 2014</t>
  </si>
  <si>
    <t>04 Abril de 2014</t>
  </si>
  <si>
    <t>04 de Abril de 2014</t>
  </si>
  <si>
    <t>05 de Abril de 2014</t>
  </si>
  <si>
    <t>11 Abril de 2014</t>
  </si>
  <si>
    <t>11 de Abril de 2014</t>
  </si>
  <si>
    <t>12 Abril de 2014</t>
  </si>
  <si>
    <t>25 Abril de 2014</t>
  </si>
  <si>
    <t>26 Abril de 2014</t>
  </si>
  <si>
    <t>02 Mayo de 2014</t>
  </si>
  <si>
    <t>03 Mayo de 2014</t>
  </si>
  <si>
    <t>09 Mayo de 2014</t>
  </si>
  <si>
    <t>10 Mayo de 2014</t>
  </si>
  <si>
    <t>16 Mayo de 2014</t>
  </si>
  <si>
    <t>LOS REVUELTOS FC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</si>
</sst>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&quot;de&quot;\ mmm"/>
  </numFmts>
  <fonts count="1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i/>
      <sz val="16"/>
      <color indexed="47"/>
      <name val="Verdana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b/>
      <sz val="8"/>
      <name val="Wingdings"/>
      <family val="0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0"/>
      <color indexed="9"/>
      <name val="Wingdings"/>
      <family val="0"/>
    </font>
    <font>
      <sz val="12"/>
      <color indexed="9"/>
      <name val="Wingdings"/>
      <family val="0"/>
    </font>
    <font>
      <i/>
      <sz val="16"/>
      <color indexed="9"/>
      <name val="Verdana"/>
      <family val="2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36"/>
      <color indexed="9"/>
      <name val="Haettenschweile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Wingdings"/>
      <family val="0"/>
    </font>
    <font>
      <sz val="12"/>
      <color theme="0"/>
      <name val="Wingdings"/>
      <family val="0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36"/>
      <color theme="0"/>
      <name val="Haettenschweiler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30"/>
      <color theme="0"/>
      <name val="Haettenschweil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fgColor indexed="52"/>
        <bgColor theme="6" tint="0.5999900102615356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 style="thin">
        <color indexed="52"/>
      </right>
      <top/>
      <bottom/>
    </border>
    <border>
      <left/>
      <right/>
      <top/>
      <bottom style="thin">
        <color indexed="52"/>
      </bottom>
    </border>
    <border>
      <left/>
      <right/>
      <top style="thin">
        <color indexed="52"/>
      </top>
      <bottom/>
    </border>
    <border>
      <left/>
      <right style="thin">
        <color indexed="52"/>
      </right>
      <top/>
      <bottom style="thin">
        <color indexed="52"/>
      </bottom>
    </border>
    <border>
      <left style="thin">
        <color indexed="52"/>
      </left>
      <right/>
      <top/>
      <bottom/>
    </border>
    <border>
      <left style="thin">
        <color indexed="52"/>
      </left>
      <right/>
      <top/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/>
      <right/>
      <top style="thin">
        <color indexed="52"/>
      </top>
      <bottom style="thin">
        <color indexed="52"/>
      </bottom>
    </border>
    <border>
      <left/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/>
      <top style="thin">
        <color indexed="52"/>
      </top>
      <bottom/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theme="9"/>
      </left>
      <right/>
      <top/>
      <bottom/>
    </border>
    <border>
      <left style="medium">
        <color theme="9"/>
      </left>
      <right style="thin">
        <color indexed="52"/>
      </right>
      <top style="thin">
        <color indexed="52"/>
      </top>
      <bottom style="thin">
        <color indexed="52"/>
      </bottom>
    </border>
    <border>
      <left style="medium">
        <color theme="9"/>
      </left>
      <right style="thin">
        <color indexed="52"/>
      </right>
      <top style="thin">
        <color indexed="52"/>
      </top>
      <bottom style="medium">
        <color theme="9"/>
      </bottom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theme="9"/>
      </bottom>
    </border>
    <border>
      <left/>
      <right style="thin">
        <color indexed="52"/>
      </right>
      <top style="thin">
        <color indexed="52"/>
      </top>
      <bottom style="medium">
        <color theme="9"/>
      </bottom>
    </border>
    <border>
      <left/>
      <right style="medium">
        <color theme="9"/>
      </right>
      <top/>
      <bottom/>
    </border>
    <border>
      <left style="medium">
        <color theme="9"/>
      </left>
      <right/>
      <top style="thin">
        <color indexed="52"/>
      </top>
      <bottom style="thin">
        <color indexed="52"/>
      </bottom>
    </border>
    <border>
      <left/>
      <right style="medium">
        <color theme="9"/>
      </right>
      <top style="thin">
        <color indexed="52"/>
      </top>
      <bottom style="thin">
        <color indexed="52"/>
      </bottom>
    </border>
    <border>
      <left style="medium">
        <color theme="9"/>
      </left>
      <right/>
      <top style="thin">
        <color indexed="52"/>
      </top>
      <bottom style="medium">
        <color theme="9"/>
      </bottom>
    </border>
    <border>
      <left/>
      <right/>
      <top style="thin">
        <color indexed="52"/>
      </top>
      <bottom style="medium">
        <color theme="9"/>
      </bottom>
    </border>
    <border>
      <left/>
      <right style="medium">
        <color theme="9"/>
      </right>
      <top style="thin">
        <color indexed="52"/>
      </top>
      <bottom style="medium">
        <color theme="9"/>
      </bottom>
    </border>
    <border>
      <left style="medium">
        <color theme="9"/>
      </left>
      <right/>
      <top style="medium">
        <color theme="9"/>
      </top>
      <bottom style="thin">
        <color indexed="52"/>
      </bottom>
    </border>
    <border>
      <left/>
      <right style="medium">
        <color theme="9"/>
      </right>
      <top style="medium">
        <color theme="9"/>
      </top>
      <bottom style="thin">
        <color indexed="52"/>
      </bottom>
    </border>
    <border>
      <left/>
      <right style="medium">
        <color theme="9"/>
      </right>
      <top style="medium">
        <color theme="9"/>
      </top>
      <bottom/>
    </border>
    <border>
      <left style="medium">
        <color theme="9"/>
      </left>
      <right/>
      <top style="medium">
        <color theme="9"/>
      </top>
      <bottom/>
    </border>
    <border>
      <left/>
      <right/>
      <top style="medium">
        <color theme="9"/>
      </top>
      <bottom/>
    </border>
    <border>
      <left style="thin">
        <color indexed="52"/>
      </left>
      <right/>
      <top style="medium">
        <color theme="9"/>
      </top>
      <bottom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</border>
    <border>
      <left style="thin">
        <color theme="9"/>
      </left>
      <right style="thin">
        <color theme="9"/>
      </right>
      <top/>
      <bottom style="thin">
        <color theme="9"/>
      </bottom>
    </border>
    <border>
      <left style="thin">
        <color theme="9"/>
      </left>
      <right style="medium">
        <color theme="9"/>
      </right>
      <top/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>
        <color theme="9"/>
      </top>
      <bottom style="thin">
        <color indexed="52"/>
      </bottom>
    </border>
    <border>
      <left style="medium">
        <color theme="9"/>
      </left>
      <right/>
      <top/>
      <bottom style="medium">
        <color theme="9"/>
      </bottom>
    </border>
    <border>
      <left/>
      <right/>
      <top/>
      <bottom style="medium">
        <color theme="9"/>
      </bottom>
    </border>
    <border>
      <left/>
      <right style="medium">
        <color theme="9"/>
      </right>
      <top/>
      <bottom style="medium">
        <color theme="9"/>
      </bottom>
    </border>
    <border>
      <left style="medium">
        <color theme="9"/>
      </left>
      <right/>
      <top style="medium">
        <color theme="9"/>
      </top>
      <bottom style="medium">
        <color theme="9"/>
      </bottom>
    </border>
    <border>
      <left/>
      <right/>
      <top style="medium">
        <color theme="9"/>
      </top>
      <bottom style="medium">
        <color theme="9"/>
      </bottom>
    </border>
    <border>
      <left/>
      <right style="medium">
        <color theme="9"/>
      </right>
      <top style="medium">
        <color theme="9"/>
      </top>
      <bottom style="medium">
        <color theme="9"/>
      </bottom>
    </border>
    <border>
      <left style="thin">
        <color theme="9"/>
      </left>
      <right/>
      <top style="thin">
        <color theme="9"/>
      </top>
      <bottom style="thin">
        <color theme="9"/>
      </bottom>
    </border>
    <border>
      <left/>
      <right style="thin">
        <color theme="9"/>
      </right>
      <top style="thin">
        <color theme="9"/>
      </top>
      <bottom style="thin">
        <color theme="9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/>
    </border>
    <border>
      <left style="thin">
        <color indexed="53"/>
      </left>
      <right style="thin">
        <color indexed="53"/>
      </right>
      <top style="thin"/>
      <bottom style="thin">
        <color indexed="53"/>
      </bottom>
    </border>
    <border>
      <left style="medium">
        <color indexed="53"/>
      </left>
      <right/>
      <top style="medium">
        <color indexed="53"/>
      </top>
      <bottom/>
    </border>
    <border>
      <left/>
      <right/>
      <top style="medium">
        <color indexed="53"/>
      </top>
      <bottom/>
    </border>
    <border>
      <left/>
      <right style="medium">
        <color indexed="53"/>
      </right>
      <top style="medium">
        <color indexed="53"/>
      </top>
      <bottom/>
    </border>
    <border>
      <left style="medium">
        <color indexed="53"/>
      </left>
      <right/>
      <top/>
      <bottom style="medium">
        <color indexed="53"/>
      </bottom>
    </border>
    <border>
      <left/>
      <right/>
      <top/>
      <bottom style="medium">
        <color indexed="53"/>
      </bottom>
    </border>
    <border>
      <left/>
      <right style="medium">
        <color indexed="53"/>
      </right>
      <top/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/>
    </border>
    <border>
      <left style="thin">
        <color indexed="53"/>
      </left>
      <right style="thin">
        <color indexed="53"/>
      </right>
      <top/>
      <bottom style="thin">
        <color indexed="53"/>
      </bottom>
    </border>
    <border>
      <left style="medium">
        <color indexed="53"/>
      </left>
      <right/>
      <top style="medium">
        <color indexed="53"/>
      </top>
      <bottom style="medium">
        <color indexed="53"/>
      </bottom>
    </border>
    <border>
      <left/>
      <right/>
      <top style="medium">
        <color indexed="53"/>
      </top>
      <bottom style="medium">
        <color indexed="53"/>
      </bottom>
    </border>
    <border>
      <left/>
      <right style="medium">
        <color indexed="53"/>
      </right>
      <top style="medium">
        <color indexed="53"/>
      </top>
      <bottom style="medium">
        <color indexed="5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8" fillId="29" borderId="1" applyNumberFormat="0" applyAlignment="0" applyProtection="0"/>
    <xf numFmtId="0" fontId="2" fillId="0" borderId="0" applyNumberFormat="0" applyFill="0" applyBorder="0" applyAlignment="0" applyProtection="0"/>
    <xf numFmtId="0" fontId="9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1" fillId="21" borderId="6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7" applyNumberFormat="0" applyFill="0" applyAlignment="0" applyProtection="0"/>
    <xf numFmtId="0" fontId="97" fillId="0" borderId="8" applyNumberFormat="0" applyFill="0" applyAlignment="0" applyProtection="0"/>
    <xf numFmtId="0" fontId="106" fillId="0" borderId="9" applyNumberFormat="0" applyFill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33" borderId="0" xfId="46" applyFont="1" applyFill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4" fillId="33" borderId="0" xfId="46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10" borderId="16" xfId="0" applyFill="1" applyBorder="1" applyAlignment="1" applyProtection="1">
      <alignment vertical="center"/>
      <protection/>
    </xf>
    <xf numFmtId="0" fontId="0" fillId="10" borderId="0" xfId="0" applyFill="1" applyAlignment="1" applyProtection="1">
      <alignment vertical="center"/>
      <protection/>
    </xf>
    <xf numFmtId="0" fontId="0" fillId="10" borderId="0" xfId="0" applyFill="1" applyAlignment="1">
      <alignment vertical="center"/>
    </xf>
    <xf numFmtId="0" fontId="0" fillId="10" borderId="17" xfId="0" applyFont="1" applyFill="1" applyBorder="1" applyAlignment="1" applyProtection="1">
      <alignment vertical="center"/>
      <protection/>
    </xf>
    <xf numFmtId="0" fontId="0" fillId="10" borderId="0" xfId="0" applyFont="1" applyFill="1" applyAlignment="1" applyProtection="1">
      <alignment vertical="center"/>
      <protection/>
    </xf>
    <xf numFmtId="0" fontId="15" fillId="35" borderId="18" xfId="0" applyFont="1" applyFill="1" applyBorder="1" applyAlignment="1" applyProtection="1">
      <alignment vertical="center"/>
      <protection/>
    </xf>
    <xf numFmtId="0" fontId="14" fillId="10" borderId="0" xfId="0" applyFont="1" applyFill="1" applyAlignment="1" applyProtection="1">
      <alignment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3" fillId="10" borderId="0" xfId="0" applyFont="1" applyFill="1" applyAlignment="1" applyProtection="1">
      <alignment horizontal="right" vertical="center"/>
      <protection/>
    </xf>
    <xf numFmtId="0" fontId="11" fillId="10" borderId="0" xfId="0" applyFont="1" applyFill="1" applyAlignment="1" applyProtection="1">
      <alignment horizontal="right" vertical="center"/>
      <protection/>
    </xf>
    <xf numFmtId="0" fontId="0" fillId="10" borderId="0" xfId="0" applyFill="1" applyAlignment="1" applyProtection="1">
      <alignment horizontal="center" vertical="center"/>
      <protection/>
    </xf>
    <xf numFmtId="0" fontId="6" fillId="10" borderId="0" xfId="0" applyFont="1" applyFill="1" applyAlignment="1" applyProtection="1">
      <alignment/>
      <protection/>
    </xf>
    <xf numFmtId="0" fontId="6" fillId="10" borderId="0" xfId="0" applyFont="1" applyFill="1" applyAlignment="1">
      <alignment/>
    </xf>
    <xf numFmtId="0" fontId="6" fillId="10" borderId="0" xfId="0" applyNumberFormat="1" applyFont="1" applyFill="1" applyAlignment="1">
      <alignment/>
    </xf>
    <xf numFmtId="0" fontId="107" fillId="10" borderId="16" xfId="0" applyFont="1" applyFill="1" applyBorder="1" applyAlignment="1" applyProtection="1">
      <alignment vertical="center"/>
      <protection/>
    </xf>
    <xf numFmtId="0" fontId="108" fillId="10" borderId="16" xfId="0" applyFont="1" applyFill="1" applyBorder="1" applyAlignment="1" applyProtection="1">
      <alignment horizontal="right" vertical="center"/>
      <protection/>
    </xf>
    <xf numFmtId="0" fontId="109" fillId="35" borderId="18" xfId="0" applyFont="1" applyFill="1" applyBorder="1" applyAlignment="1" applyProtection="1">
      <alignment vertical="center"/>
      <protection/>
    </xf>
    <xf numFmtId="0" fontId="110" fillId="10" borderId="16" xfId="0" applyFont="1" applyFill="1" applyBorder="1" applyAlignment="1" applyProtection="1">
      <alignment horizontal="right" vertical="center"/>
      <protection/>
    </xf>
    <xf numFmtId="0" fontId="108" fillId="10" borderId="19" xfId="0" applyFont="1" applyFill="1" applyBorder="1" applyAlignment="1" applyProtection="1">
      <alignment horizontal="right" vertical="center"/>
      <protection/>
    </xf>
    <xf numFmtId="0" fontId="108" fillId="10" borderId="0" xfId="0" applyFont="1" applyFill="1" applyAlignment="1" applyProtection="1">
      <alignment horizontal="right" vertical="center"/>
      <protection/>
    </xf>
    <xf numFmtId="0" fontId="111" fillId="10" borderId="0" xfId="0" applyFont="1" applyFill="1" applyBorder="1" applyAlignment="1" applyProtection="1">
      <alignment horizontal="right" vertical="center"/>
      <protection/>
    </xf>
    <xf numFmtId="0" fontId="0" fillId="10" borderId="20" xfId="0" applyFont="1" applyFill="1" applyBorder="1" applyAlignment="1" applyProtection="1">
      <alignment vertical="center"/>
      <protection/>
    </xf>
    <xf numFmtId="0" fontId="0" fillId="10" borderId="19" xfId="0" applyFont="1" applyFill="1" applyBorder="1" applyAlignment="1" applyProtection="1">
      <alignment vertical="center"/>
      <protection/>
    </xf>
    <xf numFmtId="0" fontId="0" fillId="10" borderId="21" xfId="0" applyFont="1" applyFill="1" applyBorder="1" applyAlignment="1" applyProtection="1">
      <alignment vertical="center"/>
      <protection/>
    </xf>
    <xf numFmtId="164" fontId="30" fillId="10" borderId="0" xfId="0" applyNumberFormat="1" applyFont="1" applyFill="1" applyBorder="1" applyAlignment="1" applyProtection="1">
      <alignment horizontal="right" vertical="top"/>
      <protection/>
    </xf>
    <xf numFmtId="22" fontId="31" fillId="10" borderId="0" xfId="0" applyNumberFormat="1" applyFont="1" applyFill="1" applyBorder="1" applyAlignment="1" applyProtection="1">
      <alignment horizontal="center" vertical="top"/>
      <protection/>
    </xf>
    <xf numFmtId="0" fontId="15" fillId="10" borderId="0" xfId="46" applyFont="1" applyFill="1" applyAlignment="1" applyProtection="1">
      <alignment vertical="center"/>
      <protection/>
    </xf>
    <xf numFmtId="0" fontId="32" fillId="10" borderId="0" xfId="0" applyFont="1" applyFill="1" applyAlignment="1" applyProtection="1">
      <alignment horizontal="right" vertical="center"/>
      <protection/>
    </xf>
    <xf numFmtId="0" fontId="32" fillId="10" borderId="21" xfId="0" applyFont="1" applyFill="1" applyBorder="1" applyAlignment="1" applyProtection="1">
      <alignment horizontal="left" vertical="center"/>
      <protection/>
    </xf>
    <xf numFmtId="0" fontId="33" fillId="10" borderId="0" xfId="0" applyFont="1" applyFill="1" applyAlignment="1" applyProtection="1">
      <alignment vertical="center"/>
      <protection/>
    </xf>
    <xf numFmtId="0" fontId="34" fillId="10" borderId="21" xfId="0" applyFont="1" applyFill="1" applyBorder="1" applyAlignment="1" applyProtection="1">
      <alignment vertical="center"/>
      <protection/>
    </xf>
    <xf numFmtId="0" fontId="24" fillId="35" borderId="18" xfId="0" applyFont="1" applyFill="1" applyBorder="1" applyAlignment="1" applyProtection="1">
      <alignment horizontal="center" vertical="center"/>
      <protection/>
    </xf>
    <xf numFmtId="0" fontId="3" fillId="10" borderId="0" xfId="0" applyFont="1" applyFill="1" applyAlignment="1" applyProtection="1">
      <alignment vertical="center"/>
      <protection/>
    </xf>
    <xf numFmtId="0" fontId="36" fillId="10" borderId="22" xfId="0" applyFont="1" applyFill="1" applyBorder="1" applyAlignment="1" applyProtection="1">
      <alignment horizontal="right" vertical="center"/>
      <protection/>
    </xf>
    <xf numFmtId="0" fontId="36" fillId="10" borderId="22" xfId="0" applyFont="1" applyFill="1" applyBorder="1" applyAlignment="1" applyProtection="1">
      <alignment horizontal="center" vertical="center"/>
      <protection locked="0"/>
    </xf>
    <xf numFmtId="0" fontId="37" fillId="10" borderId="0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vertical="center"/>
      <protection/>
    </xf>
    <xf numFmtId="0" fontId="38" fillId="10" borderId="0" xfId="0" applyFont="1" applyFill="1" applyAlignment="1" applyProtection="1">
      <alignment vertical="center"/>
      <protection/>
    </xf>
    <xf numFmtId="0" fontId="3" fillId="10" borderId="23" xfId="0" applyFont="1" applyFill="1" applyBorder="1" applyAlignment="1" applyProtection="1">
      <alignment vertical="center"/>
      <protection/>
    </xf>
    <xf numFmtId="0" fontId="3" fillId="10" borderId="24" xfId="0" applyFont="1" applyFill="1" applyBorder="1" applyAlignment="1" applyProtection="1">
      <alignment vertical="center"/>
      <protection/>
    </xf>
    <xf numFmtId="0" fontId="0" fillId="10" borderId="0" xfId="0" applyFont="1" applyFill="1" applyBorder="1" applyAlignment="1" applyProtection="1">
      <alignment horizontal="center" vertical="center"/>
      <protection locked="0"/>
    </xf>
    <xf numFmtId="0" fontId="0" fillId="10" borderId="0" xfId="0" applyFont="1" applyFill="1" applyAlignment="1">
      <alignment vertical="center"/>
    </xf>
    <xf numFmtId="0" fontId="38" fillId="10" borderId="0" xfId="0" applyFont="1" applyFill="1" applyBorder="1" applyAlignment="1" applyProtection="1">
      <alignment horizontal="center" vertical="center"/>
      <protection/>
    </xf>
    <xf numFmtId="0" fontId="112" fillId="34" borderId="0" xfId="0" applyFont="1" applyFill="1" applyAlignment="1" applyProtection="1">
      <alignment horizontal="center" vertical="center"/>
      <protection/>
    </xf>
    <xf numFmtId="0" fontId="112" fillId="34" borderId="0" xfId="0" applyFont="1" applyFill="1" applyAlignment="1">
      <alignment horizontal="center" vertical="center"/>
    </xf>
    <xf numFmtId="0" fontId="107" fillId="34" borderId="0" xfId="0" applyFont="1" applyFill="1" applyAlignment="1">
      <alignment vertical="center"/>
    </xf>
    <xf numFmtId="0" fontId="113" fillId="10" borderId="0" xfId="0" applyFont="1" applyFill="1" applyAlignment="1" applyProtection="1">
      <alignment vertical="center"/>
      <protection/>
    </xf>
    <xf numFmtId="0" fontId="113" fillId="10" borderId="0" xfId="0" applyFont="1" applyFill="1" applyBorder="1" applyAlignment="1" applyProtection="1">
      <alignment vertical="center"/>
      <protection/>
    </xf>
    <xf numFmtId="0" fontId="113" fillId="10" borderId="20" xfId="0" applyFont="1" applyFill="1" applyBorder="1" applyAlignment="1" applyProtection="1">
      <alignment vertical="center"/>
      <protection/>
    </xf>
    <xf numFmtId="0" fontId="113" fillId="10" borderId="19" xfId="0" applyFont="1" applyFill="1" applyBorder="1" applyAlignment="1" applyProtection="1">
      <alignment vertical="center"/>
      <protection/>
    </xf>
    <xf numFmtId="0" fontId="113" fillId="10" borderId="21" xfId="0" applyFont="1" applyFill="1" applyBorder="1" applyAlignment="1" applyProtection="1">
      <alignment vertical="center"/>
      <protection/>
    </xf>
    <xf numFmtId="0" fontId="113" fillId="10" borderId="0" xfId="0" applyFont="1" applyFill="1" applyAlignment="1">
      <alignment vertical="center"/>
    </xf>
    <xf numFmtId="0" fontId="113" fillId="10" borderId="17" xfId="0" applyFont="1" applyFill="1" applyBorder="1" applyAlignment="1" applyProtection="1">
      <alignment vertical="center"/>
      <protection/>
    </xf>
    <xf numFmtId="164" fontId="114" fillId="10" borderId="0" xfId="0" applyNumberFormat="1" applyFont="1" applyFill="1" applyBorder="1" applyAlignment="1" applyProtection="1">
      <alignment horizontal="right" vertical="top"/>
      <protection/>
    </xf>
    <xf numFmtId="0" fontId="115" fillId="10" borderId="0" xfId="46" applyFont="1" applyFill="1" applyAlignment="1" applyProtection="1">
      <alignment vertical="center"/>
      <protection/>
    </xf>
    <xf numFmtId="0" fontId="115" fillId="35" borderId="18" xfId="0" applyFont="1" applyFill="1" applyBorder="1" applyAlignment="1" applyProtection="1">
      <alignment/>
      <protection/>
    </xf>
    <xf numFmtId="0" fontId="116" fillId="35" borderId="18" xfId="0" applyFont="1" applyFill="1" applyBorder="1" applyAlignment="1" applyProtection="1">
      <alignment horizontal="center"/>
      <protection/>
    </xf>
    <xf numFmtId="0" fontId="117" fillId="10" borderId="0" xfId="0" applyFont="1" applyFill="1" applyAlignment="1" applyProtection="1">
      <alignment vertical="top"/>
      <protection/>
    </xf>
    <xf numFmtId="0" fontId="118" fillId="10" borderId="0" xfId="0" applyFont="1" applyFill="1" applyAlignment="1" applyProtection="1">
      <alignment vertical="center"/>
      <protection/>
    </xf>
    <xf numFmtId="22" fontId="113" fillId="10" borderId="0" xfId="0" applyNumberFormat="1" applyFont="1" applyFill="1" applyAlignment="1" applyProtection="1">
      <alignment vertical="center"/>
      <protection/>
    </xf>
    <xf numFmtId="0" fontId="119" fillId="10" borderId="22" xfId="0" applyFont="1" applyFill="1" applyBorder="1" applyAlignment="1" applyProtection="1">
      <alignment horizontal="right" vertical="center"/>
      <protection/>
    </xf>
    <xf numFmtId="0" fontId="120" fillId="10" borderId="22" xfId="0" applyFont="1" applyFill="1" applyBorder="1" applyAlignment="1" applyProtection="1">
      <alignment horizontal="center" vertical="center"/>
      <protection locked="0"/>
    </xf>
    <xf numFmtId="0" fontId="121" fillId="10" borderId="17" xfId="0" applyFont="1" applyFill="1" applyBorder="1" applyAlignment="1" applyProtection="1">
      <alignment horizontal="center" vertical="center"/>
      <protection locked="0"/>
    </xf>
    <xf numFmtId="0" fontId="118" fillId="10" borderId="17" xfId="0" applyFont="1" applyFill="1" applyBorder="1" applyAlignment="1" applyProtection="1">
      <alignment vertical="center"/>
      <protection/>
    </xf>
    <xf numFmtId="0" fontId="122" fillId="10" borderId="0" xfId="0" applyFont="1" applyFill="1" applyAlignment="1" applyProtection="1">
      <alignment vertical="center"/>
      <protection/>
    </xf>
    <xf numFmtId="0" fontId="123" fillId="10" borderId="0" xfId="0" applyFont="1" applyFill="1" applyAlignment="1" applyProtection="1">
      <alignment vertical="center"/>
      <protection/>
    </xf>
    <xf numFmtId="0" fontId="118" fillId="10" borderId="23" xfId="0" applyFont="1" applyFill="1" applyBorder="1" applyAlignment="1" applyProtection="1">
      <alignment vertical="center"/>
      <protection/>
    </xf>
    <xf numFmtId="0" fontId="118" fillId="10" borderId="24" xfId="0" applyFont="1" applyFill="1" applyBorder="1" applyAlignment="1" applyProtection="1">
      <alignment vertical="center"/>
      <protection/>
    </xf>
    <xf numFmtId="0" fontId="118" fillId="10" borderId="0" xfId="0" applyFont="1" applyFill="1" applyBorder="1" applyAlignment="1" applyProtection="1">
      <alignment vertical="center"/>
      <protection/>
    </xf>
    <xf numFmtId="0" fontId="120" fillId="10" borderId="22" xfId="0" applyFont="1" applyFill="1" applyBorder="1" applyAlignment="1" applyProtection="1">
      <alignment vertical="center"/>
      <protection/>
    </xf>
    <xf numFmtId="0" fontId="113" fillId="10" borderId="0" xfId="0" applyFont="1" applyFill="1" applyAlignment="1" applyProtection="1">
      <alignment horizontal="center" vertical="center"/>
      <protection/>
    </xf>
    <xf numFmtId="0" fontId="121" fillId="10" borderId="25" xfId="0" applyFont="1" applyFill="1" applyBorder="1" applyAlignment="1" applyProtection="1">
      <alignment horizontal="center" vertical="center"/>
      <protection locked="0"/>
    </xf>
    <xf numFmtId="0" fontId="118" fillId="10" borderId="18" xfId="0" applyFont="1" applyFill="1" applyBorder="1" applyAlignment="1" applyProtection="1">
      <alignment vertical="center"/>
      <protection/>
    </xf>
    <xf numFmtId="0" fontId="121" fillId="10" borderId="0" xfId="0" applyFont="1" applyFill="1" applyAlignment="1" applyProtection="1">
      <alignment horizontal="right" vertical="center"/>
      <protection/>
    </xf>
    <xf numFmtId="0" fontId="113" fillId="10" borderId="0" xfId="0" applyFont="1" applyFill="1" applyAlignment="1">
      <alignment/>
    </xf>
    <xf numFmtId="0" fontId="113" fillId="10" borderId="0" xfId="0" applyNumberFormat="1" applyFont="1" applyFill="1" applyAlignment="1">
      <alignment/>
    </xf>
    <xf numFmtId="0" fontId="15" fillId="35" borderId="18" xfId="0" applyFont="1" applyFill="1" applyBorder="1" applyAlignment="1" applyProtection="1">
      <alignment/>
      <protection/>
    </xf>
    <xf numFmtId="164" fontId="30" fillId="10" borderId="0" xfId="0" applyNumberFormat="1" applyFont="1" applyFill="1" applyBorder="1" applyAlignment="1" applyProtection="1">
      <alignment horizontal="right"/>
      <protection/>
    </xf>
    <xf numFmtId="0" fontId="24" fillId="35" borderId="18" xfId="0" applyFont="1" applyFill="1" applyBorder="1" applyAlignment="1" applyProtection="1">
      <alignment horizontal="center"/>
      <protection/>
    </xf>
    <xf numFmtId="0" fontId="33" fillId="10" borderId="0" xfId="0" applyFont="1" applyFill="1" applyAlignment="1" applyProtection="1">
      <alignment/>
      <protection/>
    </xf>
    <xf numFmtId="0" fontId="14" fillId="10" borderId="22" xfId="0" applyFont="1" applyFill="1" applyBorder="1" applyAlignment="1" applyProtection="1">
      <alignment horizontal="right" vertical="center"/>
      <protection/>
    </xf>
    <xf numFmtId="0" fontId="41" fillId="10" borderId="22" xfId="0" applyFont="1" applyFill="1" applyBorder="1" applyAlignment="1" applyProtection="1">
      <alignment horizontal="center" vertical="center"/>
      <protection locked="0"/>
    </xf>
    <xf numFmtId="0" fontId="11" fillId="10" borderId="17" xfId="0" applyFont="1" applyFill="1" applyBorder="1" applyAlignment="1" applyProtection="1">
      <alignment horizontal="center" vertical="center"/>
      <protection locked="0"/>
    </xf>
    <xf numFmtId="0" fontId="3" fillId="10" borderId="17" xfId="0" applyFont="1" applyFill="1" applyBorder="1" applyAlignment="1" applyProtection="1">
      <alignment vertical="center"/>
      <protection/>
    </xf>
    <xf numFmtId="0" fontId="13" fillId="10" borderId="0" xfId="0" applyFont="1" applyFill="1" applyAlignment="1" applyProtection="1">
      <alignment horizontal="center" vertical="center"/>
      <protection/>
    </xf>
    <xf numFmtId="0" fontId="28" fillId="10" borderId="0" xfId="0" applyFont="1" applyFill="1" applyAlignment="1" applyProtection="1">
      <alignment vertical="center"/>
      <protection/>
    </xf>
    <xf numFmtId="0" fontId="41" fillId="10" borderId="22" xfId="0" applyFont="1" applyFill="1" applyBorder="1" applyAlignment="1" applyProtection="1">
      <alignment vertical="center"/>
      <protection/>
    </xf>
    <xf numFmtId="0" fontId="0" fillId="10" borderId="0" xfId="0" applyFont="1" applyFill="1" applyAlignment="1" applyProtection="1">
      <alignment horizontal="center" vertical="center"/>
      <protection/>
    </xf>
    <xf numFmtId="0" fontId="11" fillId="10" borderId="25" xfId="0" applyFont="1" applyFill="1" applyBorder="1" applyAlignment="1" applyProtection="1">
      <alignment horizontal="center" vertical="center"/>
      <protection locked="0"/>
    </xf>
    <xf numFmtId="0" fontId="3" fillId="10" borderId="18" xfId="0" applyFont="1" applyFill="1" applyBorder="1" applyAlignment="1" applyProtection="1">
      <alignment vertical="center"/>
      <protection/>
    </xf>
    <xf numFmtId="0" fontId="0" fillId="10" borderId="0" xfId="0" applyFont="1" applyFill="1" applyAlignment="1" applyProtection="1">
      <alignment/>
      <protection/>
    </xf>
    <xf numFmtId="0" fontId="0" fillId="10" borderId="0" xfId="0" applyNumberFormat="1" applyFont="1" applyFill="1" applyAlignment="1" applyProtection="1">
      <alignment/>
      <protection/>
    </xf>
    <xf numFmtId="0" fontId="124" fillId="34" borderId="0" xfId="0" applyFont="1" applyFill="1" applyAlignment="1">
      <alignment vertical="center"/>
    </xf>
    <xf numFmtId="0" fontId="107" fillId="34" borderId="0" xfId="0" applyFont="1" applyFill="1" applyAlignment="1" applyProtection="1">
      <alignment vertical="center"/>
      <protection/>
    </xf>
    <xf numFmtId="164" fontId="114" fillId="10" borderId="0" xfId="0" applyNumberFormat="1" applyFont="1" applyFill="1" applyBorder="1" applyAlignment="1" applyProtection="1">
      <alignment horizontal="right"/>
      <protection/>
    </xf>
    <xf numFmtId="20" fontId="125" fillId="10" borderId="0" xfId="0" applyNumberFormat="1" applyFont="1" applyFill="1" applyBorder="1" applyAlignment="1" applyProtection="1">
      <alignment horizontal="center"/>
      <protection/>
    </xf>
    <xf numFmtId="0" fontId="117" fillId="10" borderId="0" xfId="0" applyFont="1" applyFill="1" applyBorder="1" applyAlignment="1" applyProtection="1">
      <alignment/>
      <protection/>
    </xf>
    <xf numFmtId="0" fontId="113" fillId="10" borderId="0" xfId="0" applyFont="1" applyFill="1" applyBorder="1" applyAlignment="1">
      <alignment vertical="center"/>
    </xf>
    <xf numFmtId="0" fontId="126" fillId="10" borderId="22" xfId="0" applyFont="1" applyFill="1" applyBorder="1" applyAlignment="1" applyProtection="1">
      <alignment horizontal="right" vertical="center"/>
      <protection/>
    </xf>
    <xf numFmtId="0" fontId="127" fillId="10" borderId="22" xfId="0" applyFont="1" applyFill="1" applyBorder="1" applyAlignment="1" applyProtection="1">
      <alignment horizontal="center" vertical="center"/>
      <protection locked="0"/>
    </xf>
    <xf numFmtId="0" fontId="128" fillId="10" borderId="17" xfId="0" applyFont="1" applyFill="1" applyBorder="1" applyAlignment="1" applyProtection="1">
      <alignment horizontal="center" vertical="center"/>
      <protection locked="0"/>
    </xf>
    <xf numFmtId="0" fontId="121" fillId="10" borderId="0" xfId="0" applyFont="1" applyFill="1" applyAlignment="1" applyProtection="1">
      <alignment horizontal="center" vertical="center"/>
      <protection/>
    </xf>
    <xf numFmtId="16" fontId="121" fillId="10" borderId="0" xfId="0" applyNumberFormat="1" applyFont="1" applyFill="1" applyAlignment="1" applyProtection="1">
      <alignment horizontal="right" vertical="center"/>
      <protection/>
    </xf>
    <xf numFmtId="20" fontId="121" fillId="10" borderId="0" xfId="0" applyNumberFormat="1" applyFont="1" applyFill="1" applyAlignment="1" applyProtection="1">
      <alignment horizontal="center" vertical="center"/>
      <protection/>
    </xf>
    <xf numFmtId="0" fontId="129" fillId="10" borderId="0" xfId="0" applyFont="1" applyFill="1" applyAlignment="1" applyProtection="1">
      <alignment vertical="center"/>
      <protection/>
    </xf>
    <xf numFmtId="0" fontId="127" fillId="10" borderId="22" xfId="0" applyFont="1" applyFill="1" applyBorder="1" applyAlignment="1" applyProtection="1">
      <alignment vertical="center"/>
      <protection/>
    </xf>
    <xf numFmtId="0" fontId="118" fillId="10" borderId="0" xfId="0" applyFont="1" applyFill="1" applyAlignment="1" applyProtection="1">
      <alignment horizontal="center" vertical="center"/>
      <protection/>
    </xf>
    <xf numFmtId="0" fontId="128" fillId="10" borderId="25" xfId="0" applyFont="1" applyFill="1" applyBorder="1" applyAlignment="1" applyProtection="1">
      <alignment horizontal="center" vertical="center"/>
      <protection locked="0"/>
    </xf>
    <xf numFmtId="0" fontId="113" fillId="10" borderId="0" xfId="0" applyFont="1" applyFill="1" applyAlignment="1" applyProtection="1">
      <alignment/>
      <protection/>
    </xf>
    <xf numFmtId="0" fontId="113" fillId="10" borderId="0" xfId="0" applyNumberFormat="1" applyFont="1" applyFill="1" applyAlignment="1" applyProtection="1">
      <alignment/>
      <protection/>
    </xf>
    <xf numFmtId="0" fontId="8" fillId="10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22" fontId="3" fillId="10" borderId="0" xfId="0" applyNumberFormat="1" applyFont="1" applyFill="1" applyAlignment="1">
      <alignment horizontal="center"/>
    </xf>
    <xf numFmtId="0" fontId="7" fillId="10" borderId="0" xfId="0" applyFont="1" applyFill="1" applyAlignment="1">
      <alignment/>
    </xf>
    <xf numFmtId="0" fontId="112" fillId="34" borderId="0" xfId="0" applyFont="1" applyFill="1" applyAlignment="1">
      <alignment vertical="center"/>
    </xf>
    <xf numFmtId="0" fontId="107" fillId="34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20" xfId="0" applyFont="1" applyFill="1" applyBorder="1" applyAlignment="1">
      <alignment/>
    </xf>
    <xf numFmtId="20" fontId="0" fillId="10" borderId="0" xfId="0" applyNumberFormat="1" applyFont="1" applyFill="1" applyBorder="1" applyAlignment="1">
      <alignment horizontal="center"/>
    </xf>
    <xf numFmtId="20" fontId="0" fillId="10" borderId="0" xfId="0" applyNumberFormat="1" applyFont="1" applyFill="1" applyAlignment="1">
      <alignment horizontal="center"/>
    </xf>
    <xf numFmtId="0" fontId="0" fillId="10" borderId="0" xfId="0" applyFont="1" applyFill="1" applyBorder="1" applyAlignment="1">
      <alignment/>
    </xf>
    <xf numFmtId="0" fontId="0" fillId="10" borderId="24" xfId="0" applyFont="1" applyFill="1" applyBorder="1" applyAlignment="1">
      <alignment horizontal="center" vertical="center"/>
    </xf>
    <xf numFmtId="0" fontId="15" fillId="10" borderId="22" xfId="0" applyFont="1" applyFill="1" applyBorder="1" applyAlignment="1" applyProtection="1">
      <alignment horizontal="center" vertical="center"/>
      <protection locked="0"/>
    </xf>
    <xf numFmtId="0" fontId="0" fillId="10" borderId="22" xfId="0" applyFont="1" applyFill="1" applyBorder="1" applyAlignment="1">
      <alignment horizontal="center" vertical="center"/>
    </xf>
    <xf numFmtId="0" fontId="0" fillId="10" borderId="0" xfId="0" applyFont="1" applyFill="1" applyBorder="1" applyAlignment="1" applyProtection="1">
      <alignment/>
      <protection/>
    </xf>
    <xf numFmtId="0" fontId="0" fillId="10" borderId="0" xfId="0" applyFont="1" applyFill="1" applyBorder="1" applyAlignment="1">
      <alignment horizontal="right"/>
    </xf>
    <xf numFmtId="0" fontId="0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left"/>
    </xf>
    <xf numFmtId="20" fontId="0" fillId="10" borderId="20" xfId="0" applyNumberFormat="1" applyFont="1" applyFill="1" applyBorder="1" applyAlignment="1">
      <alignment horizontal="center"/>
    </xf>
    <xf numFmtId="0" fontId="11" fillId="10" borderId="0" xfId="0" applyFont="1" applyFill="1" applyAlignment="1">
      <alignment horizontal="right" vertical="center"/>
    </xf>
    <xf numFmtId="0" fontId="31" fillId="10" borderId="0" xfId="0" applyFont="1" applyFill="1" applyAlignment="1">
      <alignment horizontal="left" vertical="center"/>
    </xf>
    <xf numFmtId="0" fontId="31" fillId="10" borderId="0" xfId="0" applyFont="1" applyFill="1" applyAlignment="1">
      <alignment/>
    </xf>
    <xf numFmtId="0" fontId="33" fillId="10" borderId="0" xfId="0" applyFont="1" applyFill="1" applyAlignment="1">
      <alignment/>
    </xf>
    <xf numFmtId="0" fontId="31" fillId="10" borderId="0" xfId="0" applyFont="1" applyFill="1" applyAlignment="1">
      <alignment horizontal="right"/>
    </xf>
    <xf numFmtId="0" fontId="39" fillId="34" borderId="26" xfId="0" applyFont="1" applyFill="1" applyBorder="1" applyAlignment="1" applyProtection="1">
      <alignment horizontal="center" vertical="center"/>
      <protection/>
    </xf>
    <xf numFmtId="0" fontId="20" fillId="34" borderId="27" xfId="46" applyFont="1" applyFill="1" applyBorder="1" applyAlignment="1" applyProtection="1">
      <alignment horizontal="center" vertical="center"/>
      <protection/>
    </xf>
    <xf numFmtId="0" fontId="28" fillId="1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4" fillId="35" borderId="18" xfId="0" applyFont="1" applyFill="1" applyBorder="1" applyAlignment="1" applyProtection="1">
      <alignment horizontal="center"/>
      <protection/>
    </xf>
    <xf numFmtId="0" fontId="0" fillId="10" borderId="23" xfId="0" applyFont="1" applyFill="1" applyBorder="1" applyAlignment="1">
      <alignment horizontal="center" vertical="center"/>
    </xf>
    <xf numFmtId="18" fontId="13" fillId="10" borderId="0" xfId="0" applyNumberFormat="1" applyFont="1" applyFill="1" applyAlignment="1" applyProtection="1">
      <alignment horizontal="center" vertical="center"/>
      <protection/>
    </xf>
    <xf numFmtId="16" fontId="13" fillId="10" borderId="0" xfId="0" applyNumberFormat="1" applyFont="1" applyFill="1" applyAlignment="1" applyProtection="1">
      <alignment horizontal="center" vertical="center"/>
      <protection/>
    </xf>
    <xf numFmtId="0" fontId="0" fillId="10" borderId="0" xfId="0" applyFont="1" applyFill="1" applyAlignment="1" applyProtection="1">
      <alignment horizontal="left" vertical="center"/>
      <protection/>
    </xf>
    <xf numFmtId="0" fontId="13" fillId="10" borderId="0" xfId="0" applyFont="1" applyFill="1" applyAlignment="1" applyProtection="1">
      <alignment horizontal="left" vertical="center"/>
      <protection/>
    </xf>
    <xf numFmtId="0" fontId="11" fillId="10" borderId="0" xfId="0" applyFont="1" applyFill="1" applyAlignment="1" applyProtection="1">
      <alignment horizontal="left" vertical="center"/>
      <protection/>
    </xf>
    <xf numFmtId="0" fontId="0" fillId="10" borderId="0" xfId="0" applyFont="1" applyFill="1" applyAlignment="1">
      <alignment horizontal="left" vertical="center"/>
    </xf>
    <xf numFmtId="0" fontId="113" fillId="10" borderId="0" xfId="0" applyFont="1" applyFill="1" applyAlignment="1" applyProtection="1">
      <alignment horizontal="left" vertical="center"/>
      <protection/>
    </xf>
    <xf numFmtId="0" fontId="130" fillId="10" borderId="0" xfId="0" applyFont="1" applyFill="1" applyAlignment="1" applyProtection="1">
      <alignment horizontal="left" vertical="center"/>
      <protection/>
    </xf>
    <xf numFmtId="0" fontId="131" fillId="10" borderId="0" xfId="0" applyFont="1" applyFill="1" applyAlignment="1" applyProtection="1">
      <alignment horizontal="left" vertical="center"/>
      <protection/>
    </xf>
    <xf numFmtId="0" fontId="121" fillId="10" borderId="0" xfId="0" applyFont="1" applyFill="1" applyAlignment="1" applyProtection="1">
      <alignment horizontal="left" vertical="center"/>
      <protection/>
    </xf>
    <xf numFmtId="0" fontId="113" fillId="10" borderId="0" xfId="0" applyFont="1" applyFill="1" applyAlignment="1">
      <alignment horizontal="left" vertical="center"/>
    </xf>
    <xf numFmtId="18" fontId="125" fillId="10" borderId="0" xfId="0" applyNumberFormat="1" applyFont="1" applyFill="1" applyBorder="1" applyAlignment="1" applyProtection="1">
      <alignment horizontal="center" vertical="top"/>
      <protection/>
    </xf>
    <xf numFmtId="0" fontId="0" fillId="10" borderId="0" xfId="0" applyFont="1" applyFill="1" applyBorder="1" applyAlignment="1">
      <alignment horizontal="right" vertical="center"/>
    </xf>
    <xf numFmtId="0" fontId="0" fillId="10" borderId="28" xfId="0" applyFont="1" applyFill="1" applyBorder="1" applyAlignment="1">
      <alignment/>
    </xf>
    <xf numFmtId="0" fontId="0" fillId="10" borderId="29" xfId="0" applyFont="1" applyFill="1" applyBorder="1" applyAlignment="1">
      <alignment horizontal="center" vertical="center"/>
    </xf>
    <xf numFmtId="0" fontId="0" fillId="10" borderId="30" xfId="0" applyFont="1" applyFill="1" applyBorder="1" applyAlignment="1">
      <alignment horizontal="center" vertical="center"/>
    </xf>
    <xf numFmtId="0" fontId="15" fillId="10" borderId="31" xfId="0" applyFont="1" applyFill="1" applyBorder="1" applyAlignment="1" applyProtection="1">
      <alignment horizontal="center" vertical="center"/>
      <protection locked="0"/>
    </xf>
    <xf numFmtId="0" fontId="0" fillId="10" borderId="31" xfId="0" applyFont="1" applyFill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/>
    </xf>
    <xf numFmtId="20" fontId="0" fillId="10" borderId="16" xfId="0" applyNumberFormat="1" applyFont="1" applyFill="1" applyBorder="1" applyAlignment="1">
      <alignment horizontal="center"/>
    </xf>
    <xf numFmtId="0" fontId="0" fillId="10" borderId="28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0" borderId="33" xfId="0" applyFont="1" applyFill="1" applyBorder="1" applyAlignment="1">
      <alignment horizontal="center"/>
    </xf>
    <xf numFmtId="0" fontId="28" fillId="10" borderId="34" xfId="0" applyFont="1" applyFill="1" applyBorder="1" applyAlignment="1">
      <alignment horizontal="center" vertical="center"/>
    </xf>
    <xf numFmtId="0" fontId="0" fillId="10" borderId="35" xfId="0" applyFont="1" applyFill="1" applyBorder="1" applyAlignment="1">
      <alignment horizontal="center" vertical="center"/>
    </xf>
    <xf numFmtId="0" fontId="13" fillId="10" borderId="34" xfId="0" applyFont="1" applyFill="1" applyBorder="1" applyAlignment="1">
      <alignment horizontal="center" vertical="center"/>
    </xf>
    <xf numFmtId="0" fontId="13" fillId="10" borderId="36" xfId="0" applyFont="1" applyFill="1" applyBorder="1" applyAlignment="1">
      <alignment horizontal="center" vertical="center"/>
    </xf>
    <xf numFmtId="0" fontId="0" fillId="10" borderId="37" xfId="0" applyFont="1" applyFill="1" applyBorder="1" applyAlignment="1">
      <alignment horizontal="center" vertical="center"/>
    </xf>
    <xf numFmtId="0" fontId="0" fillId="10" borderId="38" xfId="0" applyFont="1" applyFill="1" applyBorder="1" applyAlignment="1">
      <alignment horizontal="center" vertical="center"/>
    </xf>
    <xf numFmtId="0" fontId="0" fillId="10" borderId="39" xfId="0" applyFont="1" applyFill="1" applyBorder="1" applyAlignment="1" applyProtection="1">
      <alignment/>
      <protection/>
    </xf>
    <xf numFmtId="0" fontId="0" fillId="10" borderId="40" xfId="0" applyFont="1" applyFill="1" applyBorder="1" applyAlignment="1" applyProtection="1">
      <alignment/>
      <protection/>
    </xf>
    <xf numFmtId="0" fontId="0" fillId="10" borderId="34" xfId="0" applyFont="1" applyFill="1" applyBorder="1" applyAlignment="1" applyProtection="1">
      <alignment/>
      <protection/>
    </xf>
    <xf numFmtId="0" fontId="0" fillId="10" borderId="35" xfId="0" applyFont="1" applyFill="1" applyBorder="1" applyAlignment="1" applyProtection="1">
      <alignment/>
      <protection/>
    </xf>
    <xf numFmtId="0" fontId="0" fillId="10" borderId="28" xfId="0" applyFont="1" applyFill="1" applyBorder="1" applyAlignment="1" applyProtection="1">
      <alignment/>
      <protection/>
    </xf>
    <xf numFmtId="0" fontId="0" fillId="10" borderId="33" xfId="0" applyFont="1" applyFill="1" applyBorder="1" applyAlignment="1" applyProtection="1">
      <alignment/>
      <protection/>
    </xf>
    <xf numFmtId="0" fontId="0" fillId="10" borderId="36" xfId="0" applyFont="1" applyFill="1" applyBorder="1" applyAlignment="1" applyProtection="1">
      <alignment/>
      <protection/>
    </xf>
    <xf numFmtId="0" fontId="0" fillId="10" borderId="38" xfId="0" applyFont="1" applyFill="1" applyBorder="1" applyAlignment="1" applyProtection="1">
      <alignment/>
      <protection/>
    </xf>
    <xf numFmtId="0" fontId="15" fillId="35" borderId="41" xfId="0" applyFont="1" applyFill="1" applyBorder="1" applyAlignment="1">
      <alignment/>
    </xf>
    <xf numFmtId="0" fontId="0" fillId="10" borderId="42" xfId="0" applyFont="1" applyFill="1" applyBorder="1" applyAlignment="1">
      <alignment/>
    </xf>
    <xf numFmtId="0" fontId="0" fillId="10" borderId="43" xfId="0" applyFont="1" applyFill="1" applyBorder="1" applyAlignment="1">
      <alignment/>
    </xf>
    <xf numFmtId="0" fontId="0" fillId="10" borderId="44" xfId="0" applyFont="1" applyFill="1" applyBorder="1" applyAlignment="1">
      <alignment/>
    </xf>
    <xf numFmtId="0" fontId="0" fillId="10" borderId="41" xfId="0" applyFont="1" applyFill="1" applyBorder="1" applyAlignment="1">
      <alignment/>
    </xf>
    <xf numFmtId="0" fontId="28" fillId="10" borderId="36" xfId="0" applyFont="1" applyFill="1" applyBorder="1" applyAlignment="1">
      <alignment horizontal="center" vertical="center"/>
    </xf>
    <xf numFmtId="0" fontId="28" fillId="10" borderId="37" xfId="0" applyFont="1" applyFill="1" applyBorder="1" applyAlignment="1" applyProtection="1">
      <alignment horizontal="center" vertical="center"/>
      <protection/>
    </xf>
    <xf numFmtId="0" fontId="0" fillId="10" borderId="0" xfId="0" applyFont="1" applyFill="1" applyBorder="1" applyAlignment="1">
      <alignment horizontal="center" vertical="center"/>
    </xf>
    <xf numFmtId="0" fontId="15" fillId="10" borderId="0" xfId="0" applyFont="1" applyFill="1" applyBorder="1" applyAlignment="1" applyProtection="1">
      <alignment horizontal="center" vertical="center"/>
      <protection locked="0"/>
    </xf>
    <xf numFmtId="16" fontId="13" fillId="10" borderId="0" xfId="0" applyNumberFormat="1" applyFont="1" applyFill="1" applyBorder="1" applyAlignment="1">
      <alignment horizontal="center" vertical="center"/>
    </xf>
    <xf numFmtId="20" fontId="35" fillId="10" borderId="0" xfId="0" applyNumberFormat="1" applyFont="1" applyFill="1" applyBorder="1" applyAlignment="1">
      <alignment vertical="center"/>
    </xf>
    <xf numFmtId="22" fontId="3" fillId="10" borderId="0" xfId="0" applyNumberFormat="1" applyFont="1" applyFill="1" applyBorder="1" applyAlignment="1">
      <alignment horizontal="center"/>
    </xf>
    <xf numFmtId="16" fontId="13" fillId="10" borderId="45" xfId="0" applyNumberFormat="1" applyFont="1" applyFill="1" applyBorder="1" applyAlignment="1">
      <alignment horizontal="center" vertical="center"/>
    </xf>
    <xf numFmtId="20" fontId="35" fillId="10" borderId="46" xfId="0" applyNumberFormat="1" applyFont="1" applyFill="1" applyBorder="1" applyAlignment="1">
      <alignment vertical="center"/>
    </xf>
    <xf numFmtId="20" fontId="35" fillId="10" borderId="47" xfId="0" applyNumberFormat="1" applyFont="1" applyFill="1" applyBorder="1" applyAlignment="1">
      <alignment vertical="center"/>
    </xf>
    <xf numFmtId="0" fontId="31" fillId="10" borderId="43" xfId="0" applyFont="1" applyFill="1" applyBorder="1" applyAlignment="1">
      <alignment horizontal="center"/>
    </xf>
    <xf numFmtId="20" fontId="11" fillId="10" borderId="41" xfId="0" applyNumberFormat="1" applyFont="1" applyFill="1" applyBorder="1" applyAlignment="1">
      <alignment horizontal="center" vertical="center"/>
    </xf>
    <xf numFmtId="0" fontId="31" fillId="10" borderId="48" xfId="0" applyFont="1" applyFill="1" applyBorder="1" applyAlignment="1">
      <alignment horizontal="center"/>
    </xf>
    <xf numFmtId="20" fontId="11" fillId="10" borderId="49" xfId="0" applyNumberFormat="1" applyFont="1" applyFill="1" applyBorder="1" applyAlignment="1">
      <alignment horizontal="center" vertical="center"/>
    </xf>
    <xf numFmtId="16" fontId="13" fillId="10" borderId="45" xfId="0" applyNumberFormat="1" applyFont="1" applyFill="1" applyBorder="1" applyAlignment="1">
      <alignment horizontal="center" vertical="center"/>
    </xf>
    <xf numFmtId="0" fontId="31" fillId="10" borderId="43" xfId="0" applyFont="1" applyFill="1" applyBorder="1" applyAlignment="1">
      <alignment horizontal="center"/>
    </xf>
    <xf numFmtId="16" fontId="13" fillId="10" borderId="50" xfId="0" applyNumberFormat="1" applyFont="1" applyFill="1" applyBorder="1" applyAlignment="1">
      <alignment horizontal="center" vertical="center"/>
    </xf>
    <xf numFmtId="0" fontId="23" fillId="33" borderId="0" xfId="0" applyFont="1" applyFill="1" applyAlignment="1" applyProtection="1">
      <alignment horizontal="center"/>
      <protection/>
    </xf>
    <xf numFmtId="0" fontId="23" fillId="33" borderId="0" xfId="0" applyFont="1" applyFill="1" applyAlignment="1" applyProtection="1">
      <alignment horizontal="center"/>
      <protection/>
    </xf>
    <xf numFmtId="0" fontId="23" fillId="33" borderId="0" xfId="46" applyFont="1" applyFill="1" applyAlignment="1" applyProtection="1">
      <alignment horizontal="center"/>
      <protection/>
    </xf>
    <xf numFmtId="0" fontId="16" fillId="33" borderId="0" xfId="0" applyFont="1" applyFill="1" applyAlignment="1" applyProtection="1">
      <alignment horizontal="center"/>
      <protection/>
    </xf>
    <xf numFmtId="0" fontId="17" fillId="33" borderId="0" xfId="0" applyFont="1" applyFill="1" applyAlignment="1" applyProtection="1">
      <alignment horizontal="center"/>
      <protection/>
    </xf>
    <xf numFmtId="0" fontId="21" fillId="33" borderId="0" xfId="0" applyFont="1" applyFill="1" applyAlignment="1" applyProtection="1">
      <alignment horizontal="center"/>
      <protection/>
    </xf>
    <xf numFmtId="0" fontId="4" fillId="33" borderId="0" xfId="46" applyFont="1" applyFill="1" applyAlignment="1" applyProtection="1">
      <alignment horizontal="center"/>
      <protection/>
    </xf>
    <xf numFmtId="0" fontId="109" fillId="34" borderId="51" xfId="46" applyFont="1" applyFill="1" applyBorder="1" applyAlignment="1" applyProtection="1">
      <alignment horizontal="center" vertical="center"/>
      <protection/>
    </xf>
    <xf numFmtId="0" fontId="2" fillId="34" borderId="52" xfId="46" applyFill="1" applyBorder="1" applyAlignment="1" applyProtection="1">
      <alignment horizontal="center" vertical="center"/>
      <protection/>
    </xf>
    <xf numFmtId="0" fontId="2" fillId="34" borderId="53" xfId="46" applyFill="1" applyBorder="1" applyAlignment="1" applyProtection="1">
      <alignment horizontal="center" vertical="center"/>
      <protection/>
    </xf>
    <xf numFmtId="16" fontId="13" fillId="10" borderId="45" xfId="0" applyNumberFormat="1" applyFont="1" applyFill="1" applyBorder="1" applyAlignment="1">
      <alignment horizontal="center" vertical="center"/>
    </xf>
    <xf numFmtId="0" fontId="132" fillId="34" borderId="0" xfId="0" applyFont="1" applyFill="1" applyAlignment="1">
      <alignment horizontal="center" vertical="center" wrapText="1"/>
    </xf>
    <xf numFmtId="0" fontId="132" fillId="34" borderId="0" xfId="0" applyFont="1" applyFill="1" applyAlignment="1">
      <alignment horizontal="center" vertical="center"/>
    </xf>
    <xf numFmtId="18" fontId="13" fillId="10" borderId="45" xfId="0" applyNumberFormat="1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/>
    </xf>
    <xf numFmtId="0" fontId="28" fillId="10" borderId="54" xfId="0" applyFont="1" applyFill="1" applyBorder="1" applyAlignment="1" applyProtection="1">
      <alignment horizontal="center" vertical="center"/>
      <protection/>
    </xf>
    <xf numFmtId="20" fontId="35" fillId="10" borderId="45" xfId="0" applyNumberFormat="1" applyFont="1" applyFill="1" applyBorder="1" applyAlignment="1">
      <alignment horizontal="center" vertical="center"/>
    </xf>
    <xf numFmtId="0" fontId="47" fillId="34" borderId="42" xfId="0" applyFont="1" applyFill="1" applyBorder="1" applyAlignment="1">
      <alignment horizontal="center" vertical="center"/>
    </xf>
    <xf numFmtId="0" fontId="49" fillId="34" borderId="43" xfId="0" applyFont="1" applyFill="1" applyBorder="1" applyAlignment="1">
      <alignment horizontal="center" vertical="center"/>
    </xf>
    <xf numFmtId="0" fontId="49" fillId="34" borderId="41" xfId="0" applyFont="1" applyFill="1" applyBorder="1" applyAlignment="1">
      <alignment horizontal="center" vertical="center"/>
    </xf>
    <xf numFmtId="0" fontId="49" fillId="34" borderId="55" xfId="0" applyFont="1" applyFill="1" applyBorder="1" applyAlignment="1">
      <alignment horizontal="center" vertical="center"/>
    </xf>
    <xf numFmtId="0" fontId="49" fillId="34" borderId="56" xfId="0" applyFont="1" applyFill="1" applyBorder="1" applyAlignment="1">
      <alignment horizontal="center" vertical="center"/>
    </xf>
    <xf numFmtId="0" fontId="49" fillId="34" borderId="57" xfId="0" applyFont="1" applyFill="1" applyBorder="1" applyAlignment="1">
      <alignment horizontal="center" vertical="center"/>
    </xf>
    <xf numFmtId="0" fontId="31" fillId="10" borderId="43" xfId="0" applyFont="1" applyFill="1" applyBorder="1" applyAlignment="1">
      <alignment horizontal="center"/>
    </xf>
    <xf numFmtId="0" fontId="15" fillId="35" borderId="58" xfId="0" applyFont="1" applyFill="1" applyBorder="1" applyAlignment="1">
      <alignment horizontal="center"/>
    </xf>
    <xf numFmtId="0" fontId="15" fillId="35" borderId="59" xfId="0" applyFont="1" applyFill="1" applyBorder="1" applyAlignment="1">
      <alignment horizontal="center"/>
    </xf>
    <xf numFmtId="0" fontId="15" fillId="35" borderId="60" xfId="0" applyFont="1" applyFill="1" applyBorder="1" applyAlignment="1">
      <alignment horizontal="center"/>
    </xf>
    <xf numFmtId="0" fontId="28" fillId="10" borderId="23" xfId="0" applyFont="1" applyFill="1" applyBorder="1" applyAlignment="1" applyProtection="1">
      <alignment horizontal="center" vertical="center"/>
      <protection/>
    </xf>
    <xf numFmtId="0" fontId="15" fillId="35" borderId="42" xfId="0" applyFont="1" applyFill="1" applyBorder="1" applyAlignment="1">
      <alignment horizontal="center"/>
    </xf>
    <xf numFmtId="0" fontId="15" fillId="35" borderId="43" xfId="0" applyFont="1" applyFill="1" applyBorder="1" applyAlignment="1">
      <alignment horizontal="center"/>
    </xf>
    <xf numFmtId="0" fontId="15" fillId="35" borderId="41" xfId="0" applyFont="1" applyFill="1" applyBorder="1" applyAlignment="1">
      <alignment horizontal="center"/>
    </xf>
    <xf numFmtId="16" fontId="13" fillId="10" borderId="50" xfId="0" applyNumberFormat="1" applyFont="1" applyFill="1" applyBorder="1" applyAlignment="1">
      <alignment horizontal="center" vertical="center"/>
    </xf>
    <xf numFmtId="18" fontId="13" fillId="10" borderId="50" xfId="0" applyNumberFormat="1" applyFont="1" applyFill="1" applyBorder="1" applyAlignment="1">
      <alignment horizontal="center" vertical="center"/>
    </xf>
    <xf numFmtId="20" fontId="35" fillId="10" borderId="50" xfId="0" applyNumberFormat="1" applyFont="1" applyFill="1" applyBorder="1" applyAlignment="1">
      <alignment horizontal="center" vertical="center"/>
    </xf>
    <xf numFmtId="16" fontId="13" fillId="10" borderId="0" xfId="0" applyNumberFormat="1" applyFont="1" applyFill="1" applyBorder="1" applyAlignment="1">
      <alignment horizontal="center" vertical="center"/>
    </xf>
    <xf numFmtId="18" fontId="13" fillId="10" borderId="0" xfId="0" applyNumberFormat="1" applyFont="1" applyFill="1" applyBorder="1" applyAlignment="1">
      <alignment horizontal="center" vertical="center"/>
    </xf>
    <xf numFmtId="20" fontId="35" fillId="10" borderId="0" xfId="0" applyNumberFormat="1" applyFont="1" applyFill="1" applyBorder="1" applyAlignment="1">
      <alignment horizontal="center" vertical="center"/>
    </xf>
    <xf numFmtId="0" fontId="42" fillId="34" borderId="42" xfId="0" applyFont="1" applyFill="1" applyBorder="1" applyAlignment="1">
      <alignment horizontal="center"/>
    </xf>
    <xf numFmtId="0" fontId="44" fillId="34" borderId="43" xfId="0" applyFont="1" applyFill="1" applyBorder="1" applyAlignment="1">
      <alignment horizontal="center"/>
    </xf>
    <xf numFmtId="0" fontId="44" fillId="34" borderId="41" xfId="0" applyFont="1" applyFill="1" applyBorder="1" applyAlignment="1">
      <alignment horizontal="center"/>
    </xf>
    <xf numFmtId="0" fontId="44" fillId="34" borderId="55" xfId="0" applyFont="1" applyFill="1" applyBorder="1" applyAlignment="1">
      <alignment horizontal="center"/>
    </xf>
    <xf numFmtId="0" fontId="44" fillId="34" borderId="56" xfId="0" applyFont="1" applyFill="1" applyBorder="1" applyAlignment="1">
      <alignment horizontal="center"/>
    </xf>
    <xf numFmtId="0" fontId="44" fillId="34" borderId="57" xfId="0" applyFont="1" applyFill="1" applyBorder="1" applyAlignment="1">
      <alignment horizontal="center"/>
    </xf>
    <xf numFmtId="0" fontId="31" fillId="10" borderId="48" xfId="0" applyFont="1" applyFill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28" fillId="10" borderId="37" xfId="0" applyFont="1" applyFill="1" applyBorder="1" applyAlignment="1" applyProtection="1">
      <alignment horizontal="center" vertical="center"/>
      <protection/>
    </xf>
    <xf numFmtId="0" fontId="73" fillId="34" borderId="42" xfId="0" applyFont="1" applyFill="1" applyBorder="1" applyAlignment="1">
      <alignment horizontal="center"/>
    </xf>
    <xf numFmtId="18" fontId="13" fillId="10" borderId="61" xfId="0" applyNumberFormat="1" applyFont="1" applyFill="1" applyBorder="1" applyAlignment="1">
      <alignment horizontal="center" vertical="center"/>
    </xf>
    <xf numFmtId="18" fontId="13" fillId="10" borderId="62" xfId="0" applyNumberFormat="1" applyFont="1" applyFill="1" applyBorder="1" applyAlignment="1">
      <alignment horizontal="center" vertical="center"/>
    </xf>
    <xf numFmtId="0" fontId="116" fillId="35" borderId="18" xfId="0" applyFont="1" applyFill="1" applyBorder="1" applyAlignment="1" applyProtection="1">
      <alignment horizontal="center"/>
      <protection/>
    </xf>
    <xf numFmtId="0" fontId="129" fillId="35" borderId="18" xfId="0" applyFont="1" applyFill="1" applyBorder="1" applyAlignment="1" applyProtection="1">
      <alignment horizontal="left"/>
      <protection/>
    </xf>
    <xf numFmtId="0" fontId="24" fillId="35" borderId="18" xfId="0" applyFont="1" applyFill="1" applyBorder="1" applyAlignment="1" applyProtection="1">
      <alignment horizontal="center"/>
      <protection/>
    </xf>
    <xf numFmtId="0" fontId="35" fillId="35" borderId="18" xfId="0" applyFont="1" applyFill="1" applyBorder="1" applyAlignment="1" applyProtection="1">
      <alignment horizontal="left"/>
      <protection/>
    </xf>
    <xf numFmtId="0" fontId="40" fillId="10" borderId="0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horizontal="center" vertical="center"/>
    </xf>
    <xf numFmtId="0" fontId="24" fillId="35" borderId="18" xfId="0" applyFont="1" applyFill="1" applyBorder="1" applyAlignment="1" applyProtection="1">
      <alignment horizontal="center" vertical="center"/>
      <protection/>
    </xf>
    <xf numFmtId="0" fontId="35" fillId="35" borderId="18" xfId="0" applyFont="1" applyFill="1" applyBorder="1" applyAlignment="1" applyProtection="1">
      <alignment horizontal="left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right" vertical="center"/>
      <protection/>
    </xf>
    <xf numFmtId="0" fontId="3" fillId="0" borderId="64" xfId="0" applyFont="1" applyBorder="1" applyAlignment="1" applyProtection="1">
      <alignment horizontal="right" vertical="center"/>
      <protection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4" fillId="0" borderId="0" xfId="46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3" fillId="0" borderId="71" xfId="0" applyFont="1" applyBorder="1" applyAlignment="1" applyProtection="1">
      <alignment horizontal="right" vertical="center"/>
      <protection/>
    </xf>
    <xf numFmtId="0" fontId="3" fillId="0" borderId="72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ill>
        <patternFill>
          <bgColor rgb="FFFFCC99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  <dxf>
      <fill>
        <patternFill>
          <bgColor rgb="FFFFCC99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3</xdr:row>
      <xdr:rowOff>228600</xdr:rowOff>
    </xdr:from>
    <xdr:to>
      <xdr:col>6</xdr:col>
      <xdr:colOff>152400</xdr:colOff>
      <xdr:row>9</xdr:row>
      <xdr:rowOff>133350</xdr:rowOff>
    </xdr:to>
    <xdr:pic>
      <xdr:nvPicPr>
        <xdr:cNvPr id="1" name="Picture 6" descr="cup_fifaworl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0487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</xdr:row>
      <xdr:rowOff>161925</xdr:rowOff>
    </xdr:from>
    <xdr:to>
      <xdr:col>3</xdr:col>
      <xdr:colOff>590550</xdr:colOff>
      <xdr:row>9</xdr:row>
      <xdr:rowOff>19050</xdr:rowOff>
    </xdr:to>
    <xdr:pic>
      <xdr:nvPicPr>
        <xdr:cNvPr id="2" name="Imagen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838200"/>
          <a:ext cx="180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342900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0" y="47625"/>
          <a:ext cx="1447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8575"/>
          <a:ext cx="1457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8575"/>
          <a:ext cx="1457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733425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3876675" y="18097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733425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3876675" y="24574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733425</xdr:colOff>
      <xdr:row>15</xdr:row>
      <xdr:rowOff>85725</xdr:rowOff>
    </xdr:to>
    <xdr:sp>
      <xdr:nvSpPr>
        <xdr:cNvPr id="3" name="Line 4"/>
        <xdr:cNvSpPr>
          <a:spLocks/>
        </xdr:cNvSpPr>
      </xdr:nvSpPr>
      <xdr:spPr>
        <a:xfrm>
          <a:off x="3876675" y="31051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733425</xdr:colOff>
      <xdr:row>19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876675" y="37528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733425</xdr:colOff>
      <xdr:row>23</xdr:row>
      <xdr:rowOff>85725</xdr:rowOff>
    </xdr:to>
    <xdr:sp>
      <xdr:nvSpPr>
        <xdr:cNvPr id="5" name="Line 6"/>
        <xdr:cNvSpPr>
          <a:spLocks/>
        </xdr:cNvSpPr>
      </xdr:nvSpPr>
      <xdr:spPr>
        <a:xfrm>
          <a:off x="3876675" y="44005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733425</xdr:colOff>
      <xdr:row>29</xdr:row>
      <xdr:rowOff>85725</xdr:rowOff>
    </xdr:to>
    <xdr:sp>
      <xdr:nvSpPr>
        <xdr:cNvPr id="6" name="Line 7"/>
        <xdr:cNvSpPr>
          <a:spLocks/>
        </xdr:cNvSpPr>
      </xdr:nvSpPr>
      <xdr:spPr>
        <a:xfrm>
          <a:off x="3876675" y="50482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733425</xdr:colOff>
      <xdr:row>33</xdr:row>
      <xdr:rowOff>85725</xdr:rowOff>
    </xdr:to>
    <xdr:sp>
      <xdr:nvSpPr>
        <xdr:cNvPr id="7" name="Line 8"/>
        <xdr:cNvSpPr>
          <a:spLocks/>
        </xdr:cNvSpPr>
      </xdr:nvSpPr>
      <xdr:spPr>
        <a:xfrm>
          <a:off x="3876675" y="56959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733425</xdr:colOff>
      <xdr:row>37</xdr:row>
      <xdr:rowOff>85725</xdr:rowOff>
    </xdr:to>
    <xdr:sp>
      <xdr:nvSpPr>
        <xdr:cNvPr id="8" name="Line 10"/>
        <xdr:cNvSpPr>
          <a:spLocks/>
        </xdr:cNvSpPr>
      </xdr:nvSpPr>
      <xdr:spPr>
        <a:xfrm>
          <a:off x="3876675" y="63436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190500</xdr:colOff>
      <xdr:row>1</xdr:row>
      <xdr:rowOff>361950</xdr:rowOff>
    </xdr:to>
    <xdr:pic>
      <xdr:nvPicPr>
        <xdr:cNvPr id="9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715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733425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5581650" y="1800225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733425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581650" y="25336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733425</xdr:colOff>
      <xdr:row>15</xdr:row>
      <xdr:rowOff>85725</xdr:rowOff>
    </xdr:to>
    <xdr:sp>
      <xdr:nvSpPr>
        <xdr:cNvPr id="3" name="Line 4"/>
        <xdr:cNvSpPr>
          <a:spLocks/>
        </xdr:cNvSpPr>
      </xdr:nvSpPr>
      <xdr:spPr>
        <a:xfrm>
          <a:off x="5581650" y="3267075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733425</xdr:colOff>
      <xdr:row>19</xdr:row>
      <xdr:rowOff>85725</xdr:rowOff>
    </xdr:to>
    <xdr:sp>
      <xdr:nvSpPr>
        <xdr:cNvPr id="4" name="Line 5"/>
        <xdr:cNvSpPr>
          <a:spLocks/>
        </xdr:cNvSpPr>
      </xdr:nvSpPr>
      <xdr:spPr>
        <a:xfrm>
          <a:off x="5581650" y="400050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733425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>
          <a:off x="5581650" y="4467225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0</xdr:row>
      <xdr:rowOff>66675</xdr:rowOff>
    </xdr:from>
    <xdr:to>
      <xdr:col>15</xdr:col>
      <xdr:colOff>104775</xdr:colOff>
      <xdr:row>1</xdr:row>
      <xdr:rowOff>371475</xdr:rowOff>
    </xdr:to>
    <xdr:pic>
      <xdr:nvPicPr>
        <xdr:cNvPr id="6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66675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733425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5314950" y="2143125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733425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314950" y="3114675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0</xdr:row>
      <xdr:rowOff>66675</xdr:rowOff>
    </xdr:from>
    <xdr:to>
      <xdr:col>14</xdr:col>
      <xdr:colOff>390525</xdr:colOff>
      <xdr:row>1</xdr:row>
      <xdr:rowOff>371475</xdr:rowOff>
    </xdr:to>
    <xdr:pic>
      <xdr:nvPicPr>
        <xdr:cNvPr id="3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66675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114300</xdr:rowOff>
    </xdr:from>
    <xdr:to>
      <xdr:col>8</xdr:col>
      <xdr:colOff>666750</xdr:colOff>
      <xdr:row>9</xdr:row>
      <xdr:rowOff>114300</xdr:rowOff>
    </xdr:to>
    <xdr:sp>
      <xdr:nvSpPr>
        <xdr:cNvPr id="1" name="Line 3"/>
        <xdr:cNvSpPr>
          <a:spLocks/>
        </xdr:cNvSpPr>
      </xdr:nvSpPr>
      <xdr:spPr>
        <a:xfrm>
          <a:off x="5362575" y="2085975"/>
          <a:ext cx="6667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47625</xdr:rowOff>
    </xdr:from>
    <xdr:to>
      <xdr:col>15</xdr:col>
      <xdr:colOff>171450</xdr:colOff>
      <xdr:row>1</xdr:row>
      <xdr:rowOff>352425</xdr:rowOff>
    </xdr:to>
    <xdr:pic>
      <xdr:nvPicPr>
        <xdr:cNvPr id="2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4762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showGridLines="0" showRowColHeaders="0" showOutlineSymbols="0" zoomScalePageLayoutView="0" workbookViewId="0" topLeftCell="A1">
      <selection activeCell="I7" sqref="I7"/>
    </sheetView>
  </sheetViews>
  <sheetFormatPr defaultColWidth="9.140625" defaultRowHeight="12.75"/>
  <cols>
    <col min="1" max="2" width="9.140625" style="4" customWidth="1"/>
    <col min="3" max="3" width="11.7109375" style="4" customWidth="1"/>
    <col min="4" max="6" width="9.140625" style="4" customWidth="1"/>
    <col min="7" max="7" width="9.421875" style="4" customWidth="1"/>
    <col min="8" max="8" width="3.421875" style="4" customWidth="1"/>
    <col min="9" max="9" width="16.28125" style="10" bestFit="1" customWidth="1"/>
    <col min="10" max="10" width="3.00390625" style="10" customWidth="1"/>
    <col min="11" max="11" width="15.140625" style="10" bestFit="1" customWidth="1"/>
    <col min="12" max="16384" width="9.140625" style="4" customWidth="1"/>
  </cols>
  <sheetData>
    <row r="2" spans="2:11" ht="24.75">
      <c r="B2" s="245" t="s">
        <v>66</v>
      </c>
      <c r="C2" s="245"/>
      <c r="D2" s="245"/>
      <c r="E2" s="245"/>
      <c r="F2" s="245"/>
      <c r="G2" s="245"/>
      <c r="H2" s="245"/>
      <c r="I2" s="245"/>
      <c r="J2" s="245"/>
      <c r="K2" s="245"/>
    </row>
    <row r="3" spans="2:11" ht="15.75">
      <c r="B3" s="246" t="s">
        <v>61</v>
      </c>
      <c r="C3" s="246"/>
      <c r="D3" s="246"/>
      <c r="E3" s="246"/>
      <c r="F3" s="246"/>
      <c r="G3" s="246"/>
      <c r="H3" s="246"/>
      <c r="I3" s="246"/>
      <c r="J3" s="246"/>
      <c r="K3" s="246"/>
    </row>
    <row r="4" spans="2:11" ht="25.5" thickBot="1"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9:11" s="5" customFormat="1" ht="18" customHeight="1" thickBot="1">
      <c r="I5" s="176" t="s">
        <v>46</v>
      </c>
      <c r="J5" s="6"/>
      <c r="K5" s="176" t="s">
        <v>47</v>
      </c>
    </row>
    <row r="6" spans="9:11" s="5" customFormat="1" ht="13.5" thickBot="1">
      <c r="I6" s="6"/>
      <c r="J6" s="6"/>
      <c r="K6" s="6"/>
    </row>
    <row r="7" spans="9:11" s="5" customFormat="1" ht="18" customHeight="1" thickBot="1">
      <c r="I7" s="176" t="s">
        <v>49</v>
      </c>
      <c r="J7" s="6"/>
      <c r="K7" s="176" t="s">
        <v>51</v>
      </c>
    </row>
    <row r="8" spans="9:11" s="5" customFormat="1" ht="13.5" thickBot="1">
      <c r="I8" s="6"/>
      <c r="J8" s="6"/>
      <c r="K8" s="6"/>
    </row>
    <row r="9" spans="9:11" s="5" customFormat="1" ht="18" customHeight="1" thickBot="1">
      <c r="I9" s="249" t="s">
        <v>50</v>
      </c>
      <c r="J9" s="250"/>
      <c r="K9" s="251"/>
    </row>
    <row r="10" spans="9:11" s="5" customFormat="1" ht="12.75">
      <c r="I10" s="7"/>
      <c r="J10" s="7"/>
      <c r="K10" s="7"/>
    </row>
    <row r="11" spans="3:11" s="5" customFormat="1" ht="18" customHeight="1">
      <c r="C11" s="4"/>
      <c r="I11" s="8"/>
      <c r="K11" s="7"/>
    </row>
    <row r="12" spans="3:11" ht="12.75">
      <c r="C12" s="34"/>
      <c r="I12" s="9"/>
      <c r="J12" s="9"/>
      <c r="K12" s="9"/>
    </row>
    <row r="13" spans="1:11" ht="12.75">
      <c r="A13" s="248" t="s">
        <v>11</v>
      </c>
      <c r="B13" s="248"/>
      <c r="C13" s="248"/>
      <c r="D13" s="248"/>
      <c r="E13" s="248"/>
      <c r="F13" s="36"/>
      <c r="J13" s="11"/>
      <c r="K13" s="9"/>
    </row>
    <row r="14" ht="12.75">
      <c r="H14" s="12"/>
    </row>
    <row r="15" spans="5:8" ht="12.75">
      <c r="E15" s="242"/>
      <c r="F15" s="243"/>
      <c r="G15" s="243"/>
      <c r="H15" s="29"/>
    </row>
    <row r="16" spans="6:8" ht="12.75">
      <c r="F16" s="28"/>
      <c r="H16" s="30"/>
    </row>
    <row r="17" spans="5:7" ht="12.75">
      <c r="E17" s="244"/>
      <c r="F17" s="244"/>
      <c r="G17" s="244"/>
    </row>
  </sheetData>
  <sheetProtection sheet="1" objects="1" scenarios="1"/>
  <mergeCells count="7">
    <mergeCell ref="E15:G15"/>
    <mergeCell ref="E17:G17"/>
    <mergeCell ref="B2:K2"/>
    <mergeCell ref="B3:K3"/>
    <mergeCell ref="B4:K4"/>
    <mergeCell ref="A13:E13"/>
    <mergeCell ref="I9:K9"/>
  </mergeCells>
  <hyperlinks>
    <hyperlink ref="I9" location="'3er puesto y FINAL'!A1" display="FINAL"/>
    <hyperlink ref="K5" location="'- B -'!A1" display="Grupo B"/>
    <hyperlink ref="I5" location="'- A -'!A1" display="Grupo A"/>
    <hyperlink ref="I7" location="'Cuartos de Final'!A1" display="Cuatos de Final"/>
    <hyperlink ref="K7" location="Semifinal!A1" display="SemiFinal"/>
    <hyperlink ref="I9:K9" location="FINAL!A1" display="FINAL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T75"/>
  <sheetViews>
    <sheetView zoomScalePageLayoutView="0" workbookViewId="0" topLeftCell="A10">
      <pane xSplit="5" topLeftCell="F1" activePane="topRight" state="frozen"/>
      <selection pane="topLeft" activeCell="O28" sqref="O28"/>
      <selection pane="topRight" activeCell="O36" sqref="O36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  <col min="7" max="75" width="3.7109375" style="0" customWidth="1"/>
    <col min="76" max="76" width="4.8515625" style="0" customWidth="1"/>
  </cols>
  <sheetData>
    <row r="2" spans="1:49" ht="12.75">
      <c r="A2" s="329" t="s">
        <v>37</v>
      </c>
      <c r="B2" s="329"/>
      <c r="C2" s="329"/>
      <c r="D2" s="329"/>
      <c r="E2" s="329"/>
      <c r="G2" t="str">
        <f>IF('- A -'!Q7&lt;&gt;"",'- A -'!Q7,"")</f>
        <v>OLD JOHN F.C.</v>
      </c>
      <c r="N2" t="str">
        <f>IF('- A -'!Q9&lt;&gt;"",'- A -'!Q9,"")</f>
        <v>NARANJA MECÀNICA</v>
      </c>
      <c r="U2" t="str">
        <f>IF('- A -'!Q11&lt;&gt;"",'- A -'!Q11,"")</f>
        <v>BAYERN NIUPI</v>
      </c>
      <c r="AB2" t="str">
        <f>IF('- A -'!Q13&lt;&gt;"",'- A -'!Q13,"")</f>
        <v>LA NARANJA MECÀNICA</v>
      </c>
      <c r="AI2" t="str">
        <f>IF('- A -'!Q15&lt;&gt;"",'- A -'!Q15,"")</f>
        <v>LORITOS F.C.</v>
      </c>
      <c r="AP2" t="str">
        <f>IF('- A -'!Q17&lt;&gt;"",'- A -'!Q17,"")</f>
        <v>FRANCO CANADIENSE</v>
      </c>
      <c r="AW2">
        <f>IF('- A -'!Q19&lt;&gt;"",'- A -'!Q19,"")</f>
      </c>
    </row>
    <row r="3" spans="6:54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ht="12.75">
      <c r="A4" s="2" t="str">
        <f>'- A -'!B6</f>
        <v>OLD JOHN F.C.</v>
      </c>
      <c r="B4" s="1">
        <f>IF('- A -'!C6&lt;&gt;"",'- A -'!C6,"")</f>
      </c>
      <c r="C4" s="1" t="str">
        <f>'- A -'!D6</f>
        <v>-</v>
      </c>
      <c r="D4" s="1">
        <f>IF('- A -'!E6&lt;&gt;"",'- A -'!E6,"")</f>
      </c>
      <c r="E4" s="3" t="str">
        <f>'- A -'!F6</f>
        <v>NARANJA MECÀNICA</v>
      </c>
      <c r="F4" s="1">
        <f>COUNTBLANK('- A -'!C6:'- A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  <c r="AI4">
        <f>IF(AND(F4=0,OR($A4=$AI$2,$E4=$AI$2)),1,0)</f>
        <v>0</v>
      </c>
      <c r="AJ4">
        <f>IF(AND(F4=0,OR(AND($A4=$AI$2,$B4&gt;$D4),AND($E4=$AI$2,$D4&gt;$B4))),1,0)</f>
        <v>0</v>
      </c>
      <c r="AK4">
        <f>IF(AND(F4=0,AI4=1,$B4=$D4),1,0)</f>
        <v>0</v>
      </c>
      <c r="AL4">
        <f>IF(AND(F4=0,OR(AND($A4=$AI$2,$B4&lt;$D4),AND($E4=$AI$2,$D4&lt;$B4))),1,0)</f>
        <v>0</v>
      </c>
      <c r="AM4">
        <f>IF(F4&gt;0,0,IF($A4=$AI$2,$B4,IF($E4=$AI$2,$D4,0)))</f>
        <v>0</v>
      </c>
      <c r="AN4">
        <f>IF(F4&gt;0,0,IF($A4=$AI$2,$D4,IF($E4=$AI$2,$B4,0)))</f>
        <v>0</v>
      </c>
      <c r="AP4">
        <f>IF(AND(F4=0,OR($A4=$AP$2,$E4=$AP$2)),1,0)</f>
        <v>0</v>
      </c>
      <c r="AQ4">
        <f>IF(AND(F4=0,OR(AND($A4=$AP$2,$B4&gt;$D4),AND($E4=$AP$2,$D4&gt;$B4))),1,0)</f>
        <v>0</v>
      </c>
      <c r="AR4">
        <f>IF(AND(F4=0,AP4=1,$B4=$D4),1,0)</f>
        <v>0</v>
      </c>
      <c r="AS4">
        <f>IF(AND(F4=0,OR(AND($A4=$AP$2,$B4&lt;$D4),AND($E4=$AP$2,$D4&lt;$B4))),1,0)</f>
        <v>0</v>
      </c>
      <c r="AT4">
        <f>IF(F4&gt;0,0,IF($A4=$AP$2,$B4,IF($E4=$AP$2,$D4,0)))</f>
        <v>0</v>
      </c>
      <c r="AU4">
        <f>IF(F4&gt;0,0,IF($A4=$AP$2,$D4,IF($E4=$AP$2,$B4,0)))</f>
        <v>0</v>
      </c>
      <c r="AW4">
        <f>IF(AND(F4=0,OR($A4=$AW$2,$E4=$AW$2)),1,0)</f>
        <v>0</v>
      </c>
      <c r="AX4">
        <f>IF(AND(F4=0,OR(AND($A4=$AW$2,$B4&gt;$D4),AND($E4=$AW$2,$D4&gt;$B4))),1,0)</f>
        <v>0</v>
      </c>
      <c r="AY4">
        <f>IF(AND(F4=0,AW4=1,$B4=$D4),1,0)</f>
        <v>0</v>
      </c>
      <c r="AZ4">
        <f>IF(AND(F4=0,OR(AND($A4=$AW$2,$B4&lt;$D4),AND($E4=$AW$2,$D4&lt;$B4))),1,0)</f>
        <v>0</v>
      </c>
      <c r="BA4">
        <f>IF(F4&gt;0,0,IF($A4=$AW$2,$B4,IF($E4=$AW$2,$D4,0)))</f>
        <v>0</v>
      </c>
      <c r="BB4">
        <f>IF(F4&gt;0,0,IF($A4=$AW$2,$D4,IF($E4=$AW$2,$B4,0)))</f>
        <v>0</v>
      </c>
    </row>
    <row r="5" spans="1:54" ht="12.75">
      <c r="A5" s="2" t="str">
        <f>'- A -'!B7</f>
        <v>BAYERN NIUPI</v>
      </c>
      <c r="B5" s="179">
        <f>IF('- A -'!C7&lt;&gt;"",'- A -'!C7,"")</f>
      </c>
      <c r="C5" s="179" t="str">
        <f>'- A -'!D7</f>
        <v>-</v>
      </c>
      <c r="D5" s="179">
        <f>IF('- A -'!E7&lt;&gt;"",'- A -'!E7,"")</f>
      </c>
      <c r="E5" s="3" t="str">
        <f>'- A -'!F7</f>
        <v>LA NARANJA MECÀNICA</v>
      </c>
      <c r="F5" s="1">
        <f>COUNTBLANK('- A -'!C7:'- A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  <c r="AI5">
        <f aca="true" t="shared" si="24" ref="AI5:AI24">IF(AND(F5=0,OR($A5=$AI$2,$E5=$AI$2)),1,0)</f>
        <v>0</v>
      </c>
      <c r="AJ5">
        <f aca="true" t="shared" si="25" ref="AJ5:AJ24">IF(AND(F5=0,OR(AND($A5=$AI$2,$B5&gt;$D5),AND($E5=$AI$2,$D5&gt;$B5))),1,0)</f>
        <v>0</v>
      </c>
      <c r="AK5">
        <f aca="true" t="shared" si="26" ref="AK5:AK24">IF(AND(F5=0,AI5=1,$B5=$D5),1,0)</f>
        <v>0</v>
      </c>
      <c r="AL5">
        <f aca="true" t="shared" si="27" ref="AL5:AL24">IF(AND(F5=0,OR(AND($A5=$AI$2,$B5&lt;$D5),AND($E5=$AI$2,$D5&lt;$B5))),1,0)</f>
        <v>0</v>
      </c>
      <c r="AM5">
        <f aca="true" t="shared" si="28" ref="AM5:AM24">IF(F5&gt;0,0,IF($A5=$AI$2,$B5,IF($E5=$AI$2,$D5,0)))</f>
        <v>0</v>
      </c>
      <c r="AN5">
        <f aca="true" t="shared" si="29" ref="AN5:AN24">IF(F5&gt;0,0,IF($A5=$AI$2,$D5,IF($E5=$AI$2,$B5,0)))</f>
        <v>0</v>
      </c>
      <c r="AP5">
        <f aca="true" t="shared" si="30" ref="AP5:AP24">IF(AND(F5=0,OR($A5=$AP$2,$E5=$AP$2)),1,0)</f>
        <v>0</v>
      </c>
      <c r="AQ5">
        <f aca="true" t="shared" si="31" ref="AQ5:AQ24">IF(AND(F5=0,OR(AND($A5=$AP$2,$B5&gt;$D5),AND($E5=$AP$2,$D5&gt;$B5))),1,0)</f>
        <v>0</v>
      </c>
      <c r="AR5">
        <f aca="true" t="shared" si="32" ref="AR5:AR24">IF(AND(F5=0,AP5=1,$B5=$D5),1,0)</f>
        <v>0</v>
      </c>
      <c r="AS5">
        <f aca="true" t="shared" si="33" ref="AS5:AS24">IF(AND(F5=0,OR(AND($A5=$AP$2,$B5&lt;$D5),AND($E5=$AP$2,$D5&lt;$B5))),1,0)</f>
        <v>0</v>
      </c>
      <c r="AT5">
        <f aca="true" t="shared" si="34" ref="AT5:AT24">IF(F5&gt;0,0,IF($A5=$AP$2,$B5,IF($E5=$AP$2,$D5,0)))</f>
        <v>0</v>
      </c>
      <c r="AU5">
        <f aca="true" t="shared" si="35" ref="AU5:AU24">IF(F5&gt;0,0,IF($A5=$AP$2,$D5,IF($E5=$AP$2,$B5,0)))</f>
        <v>0</v>
      </c>
      <c r="AW5">
        <f aca="true" t="shared" si="36" ref="AW5:AW24">IF(AND(F5=0,OR($A5=$AW$2,$E5=$AW$2)),1,0)</f>
        <v>0</v>
      </c>
      <c r="AX5">
        <f aca="true" t="shared" si="37" ref="AX5:AX24">IF(AND(F5=0,OR(AND($A5=$AW$2,$B5&gt;$D5),AND($E5=$AW$2,$D5&gt;$B5))),1,0)</f>
        <v>0</v>
      </c>
      <c r="AY5">
        <f aca="true" t="shared" si="38" ref="AY5:AY24">IF(AND(F5=0,AW5=1,$B5=$D5),1,0)</f>
        <v>0</v>
      </c>
      <c r="AZ5">
        <f aca="true" t="shared" si="39" ref="AZ5:AZ24">IF(AND(F5=0,OR(AND($A5=$AW$2,$B5&lt;$D5),AND($E5=$AW$2,$D5&lt;$B5))),1,0)</f>
        <v>0</v>
      </c>
      <c r="BA5">
        <f aca="true" t="shared" si="40" ref="BA5:BA24">IF(F5&gt;0,0,IF($A5=$AW$2,$B5,IF($E5=$AW$2,$D5,0)))</f>
        <v>0</v>
      </c>
      <c r="BB5">
        <f aca="true" t="shared" si="41" ref="BB5:BB24">IF(F5&gt;0,0,IF($A5=$AW$2,$D5,IF($E5=$AW$2,$B5,0)))</f>
        <v>0</v>
      </c>
    </row>
    <row r="6" spans="1:54" ht="12.75">
      <c r="A6" s="2" t="str">
        <f>'- A -'!B8</f>
        <v>LORITOS F.C.</v>
      </c>
      <c r="B6" s="179">
        <f>IF('- A -'!C8&lt;&gt;"",'- A -'!C8,"")</f>
      </c>
      <c r="C6" s="179" t="str">
        <f>'- A -'!D8</f>
        <v>-</v>
      </c>
      <c r="D6" s="179">
        <f>IF('- A -'!E8&lt;&gt;"",'- A -'!E8,"")</f>
      </c>
      <c r="E6" s="3" t="str">
        <f>'- A -'!F8</f>
        <v>FRANCO CANADIENSE</v>
      </c>
      <c r="F6" s="1">
        <f>COUNTBLANK('- A -'!C8:'- A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  <c r="AI6">
        <f t="shared" si="24"/>
        <v>0</v>
      </c>
      <c r="AJ6">
        <f t="shared" si="25"/>
        <v>0</v>
      </c>
      <c r="AK6">
        <f t="shared" si="26"/>
        <v>0</v>
      </c>
      <c r="AL6">
        <f t="shared" si="27"/>
        <v>0</v>
      </c>
      <c r="AM6">
        <f t="shared" si="28"/>
        <v>0</v>
      </c>
      <c r="AN6">
        <f t="shared" si="29"/>
        <v>0</v>
      </c>
      <c r="AP6">
        <f t="shared" si="30"/>
        <v>0</v>
      </c>
      <c r="AQ6">
        <f t="shared" si="31"/>
        <v>0</v>
      </c>
      <c r="AR6">
        <f t="shared" si="32"/>
        <v>0</v>
      </c>
      <c r="AS6">
        <f t="shared" si="33"/>
        <v>0</v>
      </c>
      <c r="AT6">
        <f t="shared" si="34"/>
        <v>0</v>
      </c>
      <c r="AU6">
        <f t="shared" si="35"/>
        <v>0</v>
      </c>
      <c r="AW6">
        <f t="shared" si="36"/>
        <v>0</v>
      </c>
      <c r="AX6">
        <f t="shared" si="37"/>
        <v>0</v>
      </c>
      <c r="AY6">
        <f t="shared" si="38"/>
        <v>0</v>
      </c>
      <c r="AZ6">
        <f t="shared" si="39"/>
        <v>0</v>
      </c>
      <c r="BA6">
        <f t="shared" si="40"/>
        <v>0</v>
      </c>
      <c r="BB6">
        <f t="shared" si="41"/>
        <v>0</v>
      </c>
    </row>
    <row r="7" spans="1:54" ht="12.75">
      <c r="A7" s="2" t="str">
        <f>'- A -'!B9</f>
        <v>OLD JOHN F.C.</v>
      </c>
      <c r="B7" s="179">
        <f>IF('- A -'!C9&lt;&gt;"",'- A -'!C9,"")</f>
      </c>
      <c r="C7" s="179" t="str">
        <f>'- A -'!D9</f>
        <v>-</v>
      </c>
      <c r="D7" s="179">
        <f>IF('- A -'!E9&lt;&gt;"",'- A -'!E9,"")</f>
      </c>
      <c r="E7" s="3" t="str">
        <f>'- A -'!F9</f>
        <v>BAYERN NIUPI</v>
      </c>
      <c r="F7" s="1">
        <f>COUNTBLANK('- A -'!C9:'- A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  <c r="AI7">
        <f t="shared" si="24"/>
        <v>0</v>
      </c>
      <c r="AJ7">
        <f t="shared" si="25"/>
        <v>0</v>
      </c>
      <c r="AK7">
        <f t="shared" si="26"/>
        <v>0</v>
      </c>
      <c r="AL7">
        <f t="shared" si="27"/>
        <v>0</v>
      </c>
      <c r="AM7">
        <f t="shared" si="28"/>
        <v>0</v>
      </c>
      <c r="AN7">
        <f t="shared" si="29"/>
        <v>0</v>
      </c>
      <c r="AP7">
        <f t="shared" si="30"/>
        <v>0</v>
      </c>
      <c r="AQ7">
        <f t="shared" si="31"/>
        <v>0</v>
      </c>
      <c r="AR7">
        <f t="shared" si="32"/>
        <v>0</v>
      </c>
      <c r="AS7">
        <f t="shared" si="33"/>
        <v>0</v>
      </c>
      <c r="AT7">
        <f t="shared" si="34"/>
        <v>0</v>
      </c>
      <c r="AU7">
        <f t="shared" si="35"/>
        <v>0</v>
      </c>
      <c r="AW7">
        <f t="shared" si="36"/>
        <v>0</v>
      </c>
      <c r="AX7">
        <f t="shared" si="37"/>
        <v>0</v>
      </c>
      <c r="AY7">
        <f t="shared" si="38"/>
        <v>0</v>
      </c>
      <c r="AZ7">
        <f t="shared" si="39"/>
        <v>0</v>
      </c>
      <c r="BA7">
        <f t="shared" si="40"/>
        <v>0</v>
      </c>
      <c r="BB7">
        <f t="shared" si="41"/>
        <v>0</v>
      </c>
    </row>
    <row r="8" spans="1:54" ht="12.75">
      <c r="A8" s="2" t="str">
        <f>'- A -'!B10</f>
        <v>NARANJA MECÀNICA</v>
      </c>
      <c r="B8" s="179">
        <f>IF('- A -'!C10&lt;&gt;"",'- A -'!C10,"")</f>
      </c>
      <c r="C8" s="179" t="str">
        <f>'- A -'!D10</f>
        <v>-</v>
      </c>
      <c r="D8" s="179">
        <f>IF('- A -'!E10&lt;&gt;"",'- A -'!E10,"")</f>
      </c>
      <c r="E8" s="3" t="str">
        <f>'- A -'!F10</f>
        <v>LORITOS F.C.</v>
      </c>
      <c r="F8" s="1">
        <f>COUNTBLANK('- A -'!C10:'- A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  <c r="AI8">
        <f t="shared" si="24"/>
        <v>0</v>
      </c>
      <c r="AJ8">
        <f t="shared" si="25"/>
        <v>0</v>
      </c>
      <c r="AK8">
        <f t="shared" si="26"/>
        <v>0</v>
      </c>
      <c r="AL8">
        <f t="shared" si="27"/>
        <v>0</v>
      </c>
      <c r="AM8">
        <f t="shared" si="28"/>
        <v>0</v>
      </c>
      <c r="AN8">
        <f t="shared" si="29"/>
        <v>0</v>
      </c>
      <c r="AP8">
        <f t="shared" si="30"/>
        <v>0</v>
      </c>
      <c r="AQ8">
        <f t="shared" si="31"/>
        <v>0</v>
      </c>
      <c r="AR8">
        <f t="shared" si="32"/>
        <v>0</v>
      </c>
      <c r="AS8">
        <f t="shared" si="33"/>
        <v>0</v>
      </c>
      <c r="AT8">
        <f t="shared" si="34"/>
        <v>0</v>
      </c>
      <c r="AU8">
        <f t="shared" si="35"/>
        <v>0</v>
      </c>
      <c r="AW8">
        <f t="shared" si="36"/>
        <v>0</v>
      </c>
      <c r="AX8">
        <f t="shared" si="37"/>
        <v>0</v>
      </c>
      <c r="AY8">
        <f t="shared" si="38"/>
        <v>0</v>
      </c>
      <c r="AZ8">
        <f t="shared" si="39"/>
        <v>0</v>
      </c>
      <c r="BA8">
        <f t="shared" si="40"/>
        <v>0</v>
      </c>
      <c r="BB8">
        <f t="shared" si="41"/>
        <v>0</v>
      </c>
    </row>
    <row r="9" spans="1:54" ht="12.75">
      <c r="A9" s="2" t="str">
        <f>'- A -'!B11</f>
        <v>LA NARANJA MECÀNICA</v>
      </c>
      <c r="B9" s="179">
        <f>IF('- A -'!C11&lt;&gt;"",'- A -'!C11,"")</f>
      </c>
      <c r="C9" s="179" t="str">
        <f>'- A -'!D11</f>
        <v>-</v>
      </c>
      <c r="D9" s="179">
        <f>IF('- A -'!E11&lt;&gt;"",'- A -'!E11,"")</f>
      </c>
      <c r="E9" s="3" t="str">
        <f>'- A -'!F11</f>
        <v>FRANCO CANADIENSE</v>
      </c>
      <c r="F9" s="1">
        <f>COUNTBLANK('- A -'!C11:'- A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  <c r="AI9">
        <f t="shared" si="24"/>
        <v>0</v>
      </c>
      <c r="AJ9">
        <f t="shared" si="25"/>
        <v>0</v>
      </c>
      <c r="AK9">
        <f t="shared" si="26"/>
        <v>0</v>
      </c>
      <c r="AL9">
        <f t="shared" si="27"/>
        <v>0</v>
      </c>
      <c r="AM9">
        <f t="shared" si="28"/>
        <v>0</v>
      </c>
      <c r="AN9">
        <f t="shared" si="29"/>
        <v>0</v>
      </c>
      <c r="AP9">
        <f t="shared" si="30"/>
        <v>0</v>
      </c>
      <c r="AQ9">
        <f t="shared" si="31"/>
        <v>0</v>
      </c>
      <c r="AR9">
        <f t="shared" si="32"/>
        <v>0</v>
      </c>
      <c r="AS9">
        <f t="shared" si="33"/>
        <v>0</v>
      </c>
      <c r="AT9">
        <f t="shared" si="34"/>
        <v>0</v>
      </c>
      <c r="AU9">
        <f t="shared" si="35"/>
        <v>0</v>
      </c>
      <c r="AW9">
        <f t="shared" si="36"/>
        <v>0</v>
      </c>
      <c r="AX9">
        <f t="shared" si="37"/>
        <v>0</v>
      </c>
      <c r="AY9">
        <f t="shared" si="38"/>
        <v>0</v>
      </c>
      <c r="AZ9">
        <f t="shared" si="39"/>
        <v>0</v>
      </c>
      <c r="BA9">
        <f t="shared" si="40"/>
        <v>0</v>
      </c>
      <c r="BB9">
        <f t="shared" si="41"/>
        <v>0</v>
      </c>
    </row>
    <row r="10" spans="1:54" ht="12.75">
      <c r="A10" s="2" t="str">
        <f>'- A -'!B12</f>
        <v>OLD JOHN F.C.</v>
      </c>
      <c r="B10" s="179">
        <f>IF('- A -'!C12&lt;&gt;"",'- A -'!C12,"")</f>
      </c>
      <c r="C10" s="179" t="str">
        <f>'- A -'!D12</f>
        <v>-</v>
      </c>
      <c r="D10" s="179">
        <f>IF('- A -'!E12&lt;&gt;"",'- A -'!E12,"")</f>
      </c>
      <c r="E10" s="3" t="str">
        <f>'- A -'!F12</f>
        <v>LORITOS F.C.</v>
      </c>
      <c r="F10" s="1">
        <f>COUNTBLANK('- A -'!C12:'- A -'!E12)</f>
        <v>2</v>
      </c>
      <c r="G10">
        <f>IF(AND(F10=0,OR($A10=$G$2,$E10=$G$2)),1,0)</f>
        <v>0</v>
      </c>
      <c r="H10">
        <f>IF(AND(F10=0,OR(AND($A10=$G$2,$B10&gt;$D10),AND($E10=$G$2,$D10&gt;$B10))),1,0)</f>
        <v>0</v>
      </c>
      <c r="I10">
        <f>IF(AND(F10=0,G10=1,$B10=$D10),1,0)</f>
        <v>0</v>
      </c>
      <c r="J10">
        <f>IF(AND(F10=0,OR(AND($A10=$G$2,$B10&lt;$D10),AND($E10=$G$2,$D10&lt;$B10))),1,0)</f>
        <v>0</v>
      </c>
      <c r="K10">
        <f>IF(F10&gt;0,0,IF($A10=$G$2,$B10,IF($E10=$G$2,$D10,0)))</f>
        <v>0</v>
      </c>
      <c r="L10">
        <f>IF(F10&gt;0,0,IF($A10=$G$2,$D10,IF($E10=$G$2,$B10,0)))</f>
        <v>0</v>
      </c>
      <c r="N10">
        <f>IF(AND(F10=0,OR($A10=$N$2,$E10=$N$2)),1,0)</f>
        <v>0</v>
      </c>
      <c r="O10">
        <f>IF(AND(F10=0,OR(AND($A10=$N$2,$B10&gt;$D10),AND($E10=$N$2,$D10&gt;$B10))),1,0)</f>
        <v>0</v>
      </c>
      <c r="P10">
        <f>IF(AND(F10=0,N10=1,$B10=$D10),1,0)</f>
        <v>0</v>
      </c>
      <c r="Q10">
        <f>IF(AND(F10=0,OR(AND($A10=$N$2,$B10&lt;$D10),AND($E10=$N$2,$D10&lt;$B10))),1,0)</f>
        <v>0</v>
      </c>
      <c r="R10">
        <f>IF(F10&gt;0,0,IF($A10=$N$2,$B10,IF($E10=$N$2,$D10,0)))</f>
        <v>0</v>
      </c>
      <c r="S10">
        <f>IF(F10&gt;0,0,IF($A10=$N$2,$D10,IF($E10=$N$2,$B10,0)))</f>
        <v>0</v>
      </c>
      <c r="U10">
        <f>IF(AND(F10=0,OR($A10=$U$2,$E10=$U$2)),1,0)</f>
        <v>0</v>
      </c>
      <c r="V10">
        <f>IF(AND(F10=0,OR(AND($A10=$U$2,$B10&gt;$D10),AND($E10=$U$2,$D10&gt;$B10))),1,0)</f>
        <v>0</v>
      </c>
      <c r="W10">
        <f>IF(AND(F10=0,U10=1,$B10=$D10),1,0)</f>
        <v>0</v>
      </c>
      <c r="X10">
        <f>IF(AND(F10=0,OR(AND($A10=$U$2,$B10&lt;$D10),AND($E10=$U$2,$D10&lt;$B10))),1,0)</f>
        <v>0</v>
      </c>
      <c r="Y10">
        <f>IF(F10&gt;0,0,IF($A10=$U$2,$B10,IF($E10=$U$2,$D10,0)))</f>
        <v>0</v>
      </c>
      <c r="Z10">
        <f>IF(F10&gt;0,0,IF($A10=$U$2,$D10,IF($E10=$U$2,$B10,0)))</f>
        <v>0</v>
      </c>
      <c r="AB10">
        <f>IF(AND(F10=0,OR($A10=$AB$2,$E10=$AB$2)),1,0)</f>
        <v>0</v>
      </c>
      <c r="AC10">
        <f>IF(AND(F10=0,OR(AND($A10=$AB$2,$B10&gt;$D10),AND($E10=$AB$2,$D10&gt;$B10))),1,0)</f>
        <v>0</v>
      </c>
      <c r="AD10">
        <f>IF(AND(F10=0,AB10=1,$B10=$D10),1,0)</f>
        <v>0</v>
      </c>
      <c r="AE10">
        <f>IF(AND(F10=0,OR(AND($A10=$AB$2,$B10&lt;$D10),AND($E10=$AB$2,$D10&lt;$B10))),1,0)</f>
        <v>0</v>
      </c>
      <c r="AF10">
        <f>IF(F10&gt;0,0,IF($A10=$AB$2,$B10,IF($E10=$AB$2,$D10,0)))</f>
        <v>0</v>
      </c>
      <c r="AG10">
        <f>IF(F10&gt;0,0,IF($A10=$AB$2,$D10,IF($E10=$AB$2,$B10,0)))</f>
        <v>0</v>
      </c>
      <c r="AI10">
        <f t="shared" si="24"/>
        <v>0</v>
      </c>
      <c r="AJ10">
        <f t="shared" si="25"/>
        <v>0</v>
      </c>
      <c r="AK10">
        <f t="shared" si="26"/>
        <v>0</v>
      </c>
      <c r="AL10">
        <f t="shared" si="27"/>
        <v>0</v>
      </c>
      <c r="AM10">
        <f t="shared" si="28"/>
        <v>0</v>
      </c>
      <c r="AN10">
        <f t="shared" si="29"/>
        <v>0</v>
      </c>
      <c r="AP10">
        <f t="shared" si="30"/>
        <v>0</v>
      </c>
      <c r="AQ10">
        <f t="shared" si="31"/>
        <v>0</v>
      </c>
      <c r="AR10">
        <f t="shared" si="32"/>
        <v>0</v>
      </c>
      <c r="AS10">
        <f t="shared" si="33"/>
        <v>0</v>
      </c>
      <c r="AT10">
        <f t="shared" si="34"/>
        <v>0</v>
      </c>
      <c r="AU10">
        <f t="shared" si="35"/>
        <v>0</v>
      </c>
      <c r="AW10">
        <f t="shared" si="36"/>
        <v>0</v>
      </c>
      <c r="AX10">
        <f t="shared" si="37"/>
        <v>0</v>
      </c>
      <c r="AY10">
        <f t="shared" si="38"/>
        <v>0</v>
      </c>
      <c r="AZ10">
        <f t="shared" si="39"/>
        <v>0</v>
      </c>
      <c r="BA10">
        <f t="shared" si="40"/>
        <v>0</v>
      </c>
      <c r="BB10">
        <f t="shared" si="41"/>
        <v>0</v>
      </c>
    </row>
    <row r="11" spans="1:54" ht="12.75">
      <c r="A11" s="2" t="str">
        <f>'- A -'!B13</f>
        <v>NARANJA MECÀNICA</v>
      </c>
      <c r="B11" s="179">
        <f>IF('- A -'!C13&lt;&gt;"",'- A -'!C13,"")</f>
      </c>
      <c r="C11" s="179" t="str">
        <f>'- A -'!D13</f>
        <v>-</v>
      </c>
      <c r="D11" s="179">
        <f>IF('- A -'!E13&lt;&gt;"",'- A -'!E13,"")</f>
      </c>
      <c r="E11" s="3" t="str">
        <f>'- A -'!F13</f>
        <v>LA NARANJA MECÀNICA</v>
      </c>
      <c r="F11" s="1">
        <f>COUNTBLANK('- A -'!C13:'- A -'!E13)</f>
        <v>2</v>
      </c>
      <c r="G11">
        <f>IF(AND(F11=0,OR($A11=$G$2,$E11=$G$2)),1,0)</f>
        <v>0</v>
      </c>
      <c r="H11">
        <f>IF(AND(F11=0,OR(AND($A11=$G$2,$B11&gt;$D11),AND($E11=$G$2,$D11&gt;$B11))),1,0)</f>
        <v>0</v>
      </c>
      <c r="I11">
        <f>IF(AND(F11=0,G11=1,$B11=$D11),1,0)</f>
        <v>0</v>
      </c>
      <c r="J11">
        <f>IF(AND(F11=0,OR(AND($A11=$G$2,$B11&lt;$D11),AND($E11=$G$2,$D11&lt;$B11))),1,0)</f>
        <v>0</v>
      </c>
      <c r="K11">
        <f>IF(F11&gt;0,0,IF($A11=$G$2,$B11,IF($E11=$G$2,$D11,0)))</f>
        <v>0</v>
      </c>
      <c r="L11">
        <f>IF(F11&gt;0,0,IF($A11=$G$2,$D11,IF($E11=$G$2,$B11,0)))</f>
        <v>0</v>
      </c>
      <c r="N11">
        <f>IF(AND(F11=0,OR($A11=$N$2,$E11=$N$2)),1,0)</f>
        <v>0</v>
      </c>
      <c r="O11">
        <f>IF(AND(F11=0,OR(AND($A11=$N$2,$B11&gt;$D11),AND($E11=$N$2,$D11&gt;$B11))),1,0)</f>
        <v>0</v>
      </c>
      <c r="P11">
        <f>IF(AND(F11=0,N11=1,$B11=$D11),1,0)</f>
        <v>0</v>
      </c>
      <c r="Q11">
        <f>IF(AND(F11=0,OR(AND($A11=$N$2,$B11&lt;$D11),AND($E11=$N$2,$D11&lt;$B11))),1,0)</f>
        <v>0</v>
      </c>
      <c r="R11">
        <f>IF(F11&gt;0,0,IF($A11=$N$2,$B11,IF($E11=$N$2,$D11,0)))</f>
        <v>0</v>
      </c>
      <c r="S11">
        <f>IF(F11&gt;0,0,IF($A11=$N$2,$D11,IF($E11=$N$2,$B11,0)))</f>
        <v>0</v>
      </c>
      <c r="U11">
        <f>IF(AND(F11=0,OR($A11=$U$2,$E11=$U$2)),1,0)</f>
        <v>0</v>
      </c>
      <c r="V11">
        <f>IF(AND(F11=0,OR(AND($A11=$U$2,$B11&gt;$D11),AND($E11=$U$2,$D11&gt;$B11))),1,0)</f>
        <v>0</v>
      </c>
      <c r="W11">
        <f>IF(AND(F11=0,U11=1,$B11=$D11),1,0)</f>
        <v>0</v>
      </c>
      <c r="X11">
        <f>IF(AND(F11=0,OR(AND($A11=$U$2,$B11&lt;$D11),AND($E11=$U$2,$D11&lt;$B11))),1,0)</f>
        <v>0</v>
      </c>
      <c r="Y11">
        <f>IF(F11&gt;0,0,IF($A11=$U$2,$B11,IF($E11=$U$2,$D11,0)))</f>
        <v>0</v>
      </c>
      <c r="Z11">
        <f>IF(F11&gt;0,0,IF($A11=$U$2,$D11,IF($E11=$U$2,$B11,0)))</f>
        <v>0</v>
      </c>
      <c r="AB11">
        <f>IF(AND(F11=0,OR($A11=$AB$2,$E11=$AB$2)),1,0)</f>
        <v>0</v>
      </c>
      <c r="AC11">
        <f>IF(AND(F11=0,OR(AND($A11=$AB$2,$B11&gt;$D11),AND($E11=$AB$2,$D11&gt;$B11))),1,0)</f>
        <v>0</v>
      </c>
      <c r="AD11">
        <f>IF(AND(F11=0,AB11=1,$B11=$D11),1,0)</f>
        <v>0</v>
      </c>
      <c r="AE11">
        <f>IF(AND(F11=0,OR(AND($A11=$AB$2,$B11&lt;$D11),AND($E11=$AB$2,$D11&lt;$B11))),1,0)</f>
        <v>0</v>
      </c>
      <c r="AF11">
        <f>IF(F11&gt;0,0,IF($A11=$AB$2,$B11,IF($E11=$AB$2,$D11,0)))</f>
        <v>0</v>
      </c>
      <c r="AG11">
        <f>IF(F11&gt;0,0,IF($A11=$AB$2,$D11,IF($E11=$AB$2,$B11,0)))</f>
        <v>0</v>
      </c>
      <c r="AI11">
        <f t="shared" si="24"/>
        <v>0</v>
      </c>
      <c r="AJ11">
        <f t="shared" si="25"/>
        <v>0</v>
      </c>
      <c r="AK11">
        <f t="shared" si="26"/>
        <v>0</v>
      </c>
      <c r="AL11">
        <f t="shared" si="27"/>
        <v>0</v>
      </c>
      <c r="AM11">
        <f t="shared" si="28"/>
        <v>0</v>
      </c>
      <c r="AN11">
        <f t="shared" si="29"/>
        <v>0</v>
      </c>
      <c r="AP11">
        <f t="shared" si="30"/>
        <v>0</v>
      </c>
      <c r="AQ11">
        <f t="shared" si="31"/>
        <v>0</v>
      </c>
      <c r="AR11">
        <f t="shared" si="32"/>
        <v>0</v>
      </c>
      <c r="AS11">
        <f t="shared" si="33"/>
        <v>0</v>
      </c>
      <c r="AT11">
        <f t="shared" si="34"/>
        <v>0</v>
      </c>
      <c r="AU11">
        <f t="shared" si="35"/>
        <v>0</v>
      </c>
      <c r="AW11">
        <f t="shared" si="36"/>
        <v>0</v>
      </c>
      <c r="AX11">
        <f t="shared" si="37"/>
        <v>0</v>
      </c>
      <c r="AY11">
        <f t="shared" si="38"/>
        <v>0</v>
      </c>
      <c r="AZ11">
        <f t="shared" si="39"/>
        <v>0</v>
      </c>
      <c r="BA11">
        <f t="shared" si="40"/>
        <v>0</v>
      </c>
      <c r="BB11">
        <f t="shared" si="41"/>
        <v>0</v>
      </c>
    </row>
    <row r="12" spans="1:54" ht="12.75">
      <c r="A12" s="2" t="str">
        <f>'- A -'!B14</f>
        <v>BAYERN NIUPI</v>
      </c>
      <c r="B12" s="179">
        <f>IF('- A -'!C14&lt;&gt;"",'- A -'!C14,"")</f>
      </c>
      <c r="C12" s="179" t="str">
        <f>'- A -'!D14</f>
        <v>-</v>
      </c>
      <c r="D12" s="179">
        <f>IF('- A -'!E14&lt;&gt;"",'- A -'!E14,"")</f>
      </c>
      <c r="E12" s="3" t="str">
        <f>'- A -'!F14</f>
        <v>FRANCO CANADIENSE</v>
      </c>
      <c r="F12" s="1">
        <f>COUNTBLANK('- A -'!C14:'- A -'!E14)</f>
        <v>2</v>
      </c>
      <c r="G12">
        <f>IF(AND(F12=0,OR($A12=$G$2,$E12=$G$2)),1,0)</f>
        <v>0</v>
      </c>
      <c r="H12">
        <f>IF(AND(F12=0,OR(AND($A12=$G$2,$B12&gt;$D12),AND($E12=$G$2,$D12&gt;$B12))),1,0)</f>
        <v>0</v>
      </c>
      <c r="I12">
        <f>IF(AND(F12=0,G12=1,$B12=$D12),1,0)</f>
        <v>0</v>
      </c>
      <c r="J12">
        <f>IF(AND(F12=0,OR(AND($A12=$G$2,$B12&lt;$D12),AND($E12=$G$2,$D12&lt;$B12))),1,0)</f>
        <v>0</v>
      </c>
      <c r="K12">
        <f>IF(F12&gt;0,0,IF($A12=$G$2,$B12,IF($E12=$G$2,$D12,0)))</f>
        <v>0</v>
      </c>
      <c r="L12">
        <f>IF(F12&gt;0,0,IF($A12=$G$2,$D12,IF($E12=$G$2,$B12,0)))</f>
        <v>0</v>
      </c>
      <c r="N12">
        <f>IF(AND(F12=0,OR($A12=$N$2,$E12=$N$2)),1,0)</f>
        <v>0</v>
      </c>
      <c r="O12">
        <f>IF(AND(F12=0,OR(AND($A12=$N$2,$B12&gt;$D12),AND($E12=$N$2,$D12&gt;$B12))),1,0)</f>
        <v>0</v>
      </c>
      <c r="P12">
        <f>IF(AND(F12=0,N12=1,$B12=$D12),1,0)</f>
        <v>0</v>
      </c>
      <c r="Q12">
        <f>IF(AND(F12=0,OR(AND($A12=$N$2,$B12&lt;$D12),AND($E12=$N$2,$D12&lt;$B12))),1,0)</f>
        <v>0</v>
      </c>
      <c r="R12">
        <f>IF(F12&gt;0,0,IF($A12=$N$2,$B12,IF($E12=$N$2,$D12,0)))</f>
        <v>0</v>
      </c>
      <c r="S12">
        <f>IF(F12&gt;0,0,IF($A12=$N$2,$D12,IF($E12=$N$2,$B12,0)))</f>
        <v>0</v>
      </c>
      <c r="U12">
        <f>IF(AND(F12=0,OR($A12=$U$2,$E12=$U$2)),1,0)</f>
        <v>0</v>
      </c>
      <c r="V12">
        <f>IF(AND(F12=0,OR(AND($A12=$U$2,$B12&gt;$D12),AND($E12=$U$2,$D12&gt;$B12))),1,0)</f>
        <v>0</v>
      </c>
      <c r="W12">
        <f>IF(AND(F12=0,U12=1,$B12=$D12),1,0)</f>
        <v>0</v>
      </c>
      <c r="X12">
        <f>IF(AND(F12=0,OR(AND($A12=$U$2,$B12&lt;$D12),AND($E12=$U$2,$D12&lt;$B12))),1,0)</f>
        <v>0</v>
      </c>
      <c r="Y12">
        <f>IF(F12&gt;0,0,IF($A12=$U$2,$B12,IF($E12=$U$2,$D12,0)))</f>
        <v>0</v>
      </c>
      <c r="Z12">
        <f>IF(F12&gt;0,0,IF($A12=$U$2,$D12,IF($E12=$U$2,$B12,0)))</f>
        <v>0</v>
      </c>
      <c r="AB12">
        <f>IF(AND(F12=0,OR($A12=$AB$2,$E12=$AB$2)),1,0)</f>
        <v>0</v>
      </c>
      <c r="AC12">
        <f>IF(AND(F12=0,OR(AND($A12=$AB$2,$B12&gt;$D12),AND($E12=$AB$2,$D12&gt;$B12))),1,0)</f>
        <v>0</v>
      </c>
      <c r="AD12">
        <f>IF(AND(F12=0,AB12=1,$B12=$D12),1,0)</f>
        <v>0</v>
      </c>
      <c r="AE12">
        <f>IF(AND(F12=0,OR(AND($A12=$AB$2,$B12&lt;$D12),AND($E12=$AB$2,$D12&lt;$B12))),1,0)</f>
        <v>0</v>
      </c>
      <c r="AF12">
        <f>IF(F12&gt;0,0,IF($A12=$AB$2,$B12,IF($E12=$AB$2,$D12,0)))</f>
        <v>0</v>
      </c>
      <c r="AG12">
        <f>IF(F12&gt;0,0,IF($A12=$AB$2,$D12,IF($E12=$AB$2,$B12,0)))</f>
        <v>0</v>
      </c>
      <c r="AI12">
        <f t="shared" si="24"/>
        <v>0</v>
      </c>
      <c r="AJ12">
        <f t="shared" si="25"/>
        <v>0</v>
      </c>
      <c r="AK12">
        <f t="shared" si="26"/>
        <v>0</v>
      </c>
      <c r="AL12">
        <f t="shared" si="27"/>
        <v>0</v>
      </c>
      <c r="AM12">
        <f t="shared" si="28"/>
        <v>0</v>
      </c>
      <c r="AN12">
        <f t="shared" si="29"/>
        <v>0</v>
      </c>
      <c r="AP12">
        <f t="shared" si="30"/>
        <v>0</v>
      </c>
      <c r="AQ12">
        <f t="shared" si="31"/>
        <v>0</v>
      </c>
      <c r="AR12">
        <f t="shared" si="32"/>
        <v>0</v>
      </c>
      <c r="AS12">
        <f t="shared" si="33"/>
        <v>0</v>
      </c>
      <c r="AT12">
        <f t="shared" si="34"/>
        <v>0</v>
      </c>
      <c r="AU12">
        <f t="shared" si="35"/>
        <v>0</v>
      </c>
      <c r="AW12">
        <f t="shared" si="36"/>
        <v>0</v>
      </c>
      <c r="AX12">
        <f t="shared" si="37"/>
        <v>0</v>
      </c>
      <c r="AY12">
        <f t="shared" si="38"/>
        <v>0</v>
      </c>
      <c r="AZ12">
        <f t="shared" si="39"/>
        <v>0</v>
      </c>
      <c r="BA12">
        <f t="shared" si="40"/>
        <v>0</v>
      </c>
      <c r="BB12">
        <f t="shared" si="41"/>
        <v>0</v>
      </c>
    </row>
    <row r="13" spans="1:54" ht="12.75">
      <c r="A13" s="2" t="str">
        <f>'- A -'!B15</f>
        <v>OLD JOHN F.C.</v>
      </c>
      <c r="B13" s="179">
        <f>IF('- A -'!C15&lt;&gt;"",'- A -'!C15,"")</f>
      </c>
      <c r="C13" s="179" t="str">
        <f>'- A -'!D15</f>
        <v>-</v>
      </c>
      <c r="D13" s="179">
        <f>IF('- A -'!E15&lt;&gt;"",'- A -'!E15,"")</f>
      </c>
      <c r="E13" s="3" t="str">
        <f>'- A -'!F15</f>
        <v>LA NARANJA MECÀNICA</v>
      </c>
      <c r="F13" s="1">
        <f>COUNTBLANK('- A -'!C15:'- A -'!E15)</f>
        <v>2</v>
      </c>
      <c r="G13">
        <f>IF(AND(F13=0,OR($A13=$G$2,$E13=$G$2)),1,0)</f>
        <v>0</v>
      </c>
      <c r="H13">
        <f>IF(AND(F13=0,OR(AND($A13=$G$2,$B13&gt;$D13),AND($E13=$G$2,$D13&gt;$B13))),1,0)</f>
        <v>0</v>
      </c>
      <c r="I13">
        <f>IF(AND(F13=0,G13=1,$B13=$D13),1,0)</f>
        <v>0</v>
      </c>
      <c r="J13">
        <f>IF(AND(F13=0,OR(AND($A13=$G$2,$B13&lt;$D13),AND($E13=$G$2,$D13&lt;$B13))),1,0)</f>
        <v>0</v>
      </c>
      <c r="K13">
        <f>IF(F13&gt;0,0,IF($A13=$G$2,$B13,IF($E13=$G$2,$D13,0)))</f>
        <v>0</v>
      </c>
      <c r="L13">
        <f>IF(F13&gt;0,0,IF($A13=$G$2,$D13,IF($E13=$G$2,$B13,0)))</f>
        <v>0</v>
      </c>
      <c r="N13">
        <f>IF(AND(F13=0,OR($A13=$N$2,$E13=$N$2)),1,0)</f>
        <v>0</v>
      </c>
      <c r="O13">
        <f>IF(AND(F13=0,OR(AND($A13=$N$2,$B13&gt;$D13),AND($E13=$N$2,$D13&gt;$B13))),1,0)</f>
        <v>0</v>
      </c>
      <c r="P13">
        <f>IF(AND(F13=0,N13=1,$B13=$D13),1,0)</f>
        <v>0</v>
      </c>
      <c r="Q13">
        <f>IF(AND(F13=0,OR(AND($A13=$N$2,$B13&lt;$D13),AND($E13=$N$2,$D13&lt;$B13))),1,0)</f>
        <v>0</v>
      </c>
      <c r="R13">
        <f>IF(F13&gt;0,0,IF($A13=$N$2,$B13,IF($E13=$N$2,$D13,0)))</f>
        <v>0</v>
      </c>
      <c r="S13">
        <f>IF(F13&gt;0,0,IF($A13=$N$2,$D13,IF($E13=$N$2,$B13,0)))</f>
        <v>0</v>
      </c>
      <c r="U13">
        <f>IF(AND(F13=0,OR($A13=$U$2,$E13=$U$2)),1,0)</f>
        <v>0</v>
      </c>
      <c r="V13">
        <f>IF(AND(F13=0,OR(AND($A13=$U$2,$B13&gt;$D13),AND($E13=$U$2,$D13&gt;$B13))),1,0)</f>
        <v>0</v>
      </c>
      <c r="W13">
        <f>IF(AND(F13=0,U13=1,$B13=$D13),1,0)</f>
        <v>0</v>
      </c>
      <c r="X13">
        <f>IF(AND(F13=0,OR(AND($A13=$U$2,$B13&lt;$D13),AND($E13=$U$2,$D13&lt;$B13))),1,0)</f>
        <v>0</v>
      </c>
      <c r="Y13">
        <f>IF(F13&gt;0,0,IF($A13=$U$2,$B13,IF($E13=$U$2,$D13,0)))</f>
        <v>0</v>
      </c>
      <c r="Z13">
        <f>IF(F13&gt;0,0,IF($A13=$U$2,$D13,IF($E13=$U$2,$B13,0)))</f>
        <v>0</v>
      </c>
      <c r="AB13">
        <f>IF(AND(F13=0,OR($A13=$AB$2,$E13=$AB$2)),1,0)</f>
        <v>0</v>
      </c>
      <c r="AC13">
        <f>IF(AND(F13=0,OR(AND($A13=$AB$2,$B13&gt;$D13),AND($E13=$AB$2,$D13&gt;$B13))),1,0)</f>
        <v>0</v>
      </c>
      <c r="AD13">
        <f>IF(AND(F13=0,AB13=1,$B13=$D13),1,0)</f>
        <v>0</v>
      </c>
      <c r="AE13">
        <f>IF(AND(F13=0,OR(AND($A13=$AB$2,$B13&lt;$D13),AND($E13=$AB$2,$D13&lt;$B13))),1,0)</f>
        <v>0</v>
      </c>
      <c r="AF13">
        <f>IF(F13&gt;0,0,IF($A13=$AB$2,$B13,IF($E13=$AB$2,$D13,0)))</f>
        <v>0</v>
      </c>
      <c r="AG13">
        <f>IF(F13&gt;0,0,IF($A13=$AB$2,$D13,IF($E13=$AB$2,$B13,0)))</f>
        <v>0</v>
      </c>
      <c r="AI13">
        <f t="shared" si="24"/>
        <v>0</v>
      </c>
      <c r="AJ13">
        <f t="shared" si="25"/>
        <v>0</v>
      </c>
      <c r="AK13">
        <f t="shared" si="26"/>
        <v>0</v>
      </c>
      <c r="AL13">
        <f t="shared" si="27"/>
        <v>0</v>
      </c>
      <c r="AM13">
        <f t="shared" si="28"/>
        <v>0</v>
      </c>
      <c r="AN13">
        <f t="shared" si="29"/>
        <v>0</v>
      </c>
      <c r="AP13">
        <f t="shared" si="30"/>
        <v>0</v>
      </c>
      <c r="AQ13">
        <f t="shared" si="31"/>
        <v>0</v>
      </c>
      <c r="AR13">
        <f t="shared" si="32"/>
        <v>0</v>
      </c>
      <c r="AS13">
        <f t="shared" si="33"/>
        <v>0</v>
      </c>
      <c r="AT13">
        <f t="shared" si="34"/>
        <v>0</v>
      </c>
      <c r="AU13">
        <f t="shared" si="35"/>
        <v>0</v>
      </c>
      <c r="AW13">
        <f t="shared" si="36"/>
        <v>0</v>
      </c>
      <c r="AX13">
        <f t="shared" si="37"/>
        <v>0</v>
      </c>
      <c r="AY13">
        <f t="shared" si="38"/>
        <v>0</v>
      </c>
      <c r="AZ13">
        <f t="shared" si="39"/>
        <v>0</v>
      </c>
      <c r="BA13">
        <f t="shared" si="40"/>
        <v>0</v>
      </c>
      <c r="BB13">
        <f t="shared" si="41"/>
        <v>0</v>
      </c>
    </row>
    <row r="14" spans="1:54" ht="12.75">
      <c r="A14" s="2" t="str">
        <f>'- A -'!B16</f>
        <v>BAYERN NIUPI</v>
      </c>
      <c r="B14" s="179">
        <f>IF('- A -'!C16&lt;&gt;"",'- A -'!C16,"")</f>
      </c>
      <c r="C14" s="179" t="str">
        <f>'- A -'!D16</f>
        <v>-</v>
      </c>
      <c r="D14" s="179">
        <f>IF('- A -'!E16&lt;&gt;"",'- A -'!E16,"")</f>
      </c>
      <c r="E14" s="3" t="str">
        <f>'- A -'!F16</f>
        <v>LORITOS F.C.</v>
      </c>
      <c r="F14" s="178">
        <f>COUNTBLANK('- A -'!C16:'- A -'!E16)</f>
        <v>2</v>
      </c>
      <c r="G14">
        <f aca="true" t="shared" si="42" ref="G14:G24">IF(AND(F14=0,OR($A14=$G$2,$E14=$G$2)),1,0)</f>
        <v>0</v>
      </c>
      <c r="H14">
        <f aca="true" t="shared" si="43" ref="H14:H24">IF(AND(F14=0,OR(AND($A14=$G$2,$B14&gt;$D14),AND($E14=$G$2,$D14&gt;$B14))),1,0)</f>
        <v>0</v>
      </c>
      <c r="I14">
        <f aca="true" t="shared" si="44" ref="I14:I24">IF(AND(F14=0,G14=1,$B14=$D14),1,0)</f>
        <v>0</v>
      </c>
      <c r="J14">
        <f aca="true" t="shared" si="45" ref="J14:J24">IF(AND(F14=0,OR(AND($A14=$G$2,$B14&lt;$D14),AND($E14=$G$2,$D14&lt;$B14))),1,0)</f>
        <v>0</v>
      </c>
      <c r="K14">
        <f aca="true" t="shared" si="46" ref="K14:K24">IF(F14&gt;0,0,IF($A14=$G$2,$B14,IF($E14=$G$2,$D14,0)))</f>
        <v>0</v>
      </c>
      <c r="L14">
        <f aca="true" t="shared" si="47" ref="L14:L24">IF(F14&gt;0,0,IF($A14=$G$2,$D14,IF($E14=$G$2,$B14,0)))</f>
        <v>0</v>
      </c>
      <c r="N14">
        <f aca="true" t="shared" si="48" ref="N14:N24">IF(AND(F14=0,OR($A14=$N$2,$E14=$N$2)),1,0)</f>
        <v>0</v>
      </c>
      <c r="O14">
        <f aca="true" t="shared" si="49" ref="O14:O24">IF(AND(F14=0,OR(AND($A14=$N$2,$B14&gt;$D14),AND($E14=$N$2,$D14&gt;$B14))),1,0)</f>
        <v>0</v>
      </c>
      <c r="P14">
        <f aca="true" t="shared" si="50" ref="P14:P24">IF(AND(F14=0,N14=1,$B14=$D14),1,0)</f>
        <v>0</v>
      </c>
      <c r="Q14">
        <f aca="true" t="shared" si="51" ref="Q14:Q24">IF(AND(F14=0,OR(AND($A14=$N$2,$B14&lt;$D14),AND($E14=$N$2,$D14&lt;$B14))),1,0)</f>
        <v>0</v>
      </c>
      <c r="R14">
        <f aca="true" t="shared" si="52" ref="R14:R24">IF(F14&gt;0,0,IF($A14=$N$2,$B14,IF($E14=$N$2,$D14,0)))</f>
        <v>0</v>
      </c>
      <c r="S14">
        <f aca="true" t="shared" si="53" ref="S14:S24">IF(F14&gt;0,0,IF($A14=$N$2,$D14,IF($E14=$N$2,$B14,0)))</f>
        <v>0</v>
      </c>
      <c r="U14">
        <f aca="true" t="shared" si="54" ref="U14:U24">IF(AND(F14=0,OR($A14=$U$2,$E14=$U$2)),1,0)</f>
        <v>0</v>
      </c>
      <c r="V14">
        <f aca="true" t="shared" si="55" ref="V14:V24">IF(AND(F14=0,OR(AND($A14=$U$2,$B14&gt;$D14),AND($E14=$U$2,$D14&gt;$B14))),1,0)</f>
        <v>0</v>
      </c>
      <c r="W14">
        <f aca="true" t="shared" si="56" ref="W14:W24">IF(AND(F14=0,U14=1,$B14=$D14),1,0)</f>
        <v>0</v>
      </c>
      <c r="X14">
        <f aca="true" t="shared" si="57" ref="X14:X24">IF(AND(F14=0,OR(AND($A14=$U$2,$B14&lt;$D14),AND($E14=$U$2,$D14&lt;$B14))),1,0)</f>
        <v>0</v>
      </c>
      <c r="Y14">
        <f aca="true" t="shared" si="58" ref="Y14:Y24">IF(F14&gt;0,0,IF($A14=$U$2,$B14,IF($E14=$U$2,$D14,0)))</f>
        <v>0</v>
      </c>
      <c r="Z14">
        <f aca="true" t="shared" si="59" ref="Z14:Z24">IF(F14&gt;0,0,IF($A14=$U$2,$D14,IF($E14=$U$2,$B14,0)))</f>
        <v>0</v>
      </c>
      <c r="AB14">
        <f aca="true" t="shared" si="60" ref="AB14:AB24">IF(AND(F14=0,OR($A14=$AB$2,$E14=$AB$2)),1,0)</f>
        <v>0</v>
      </c>
      <c r="AC14">
        <f aca="true" t="shared" si="61" ref="AC14:AC24">IF(AND(F14=0,OR(AND($A14=$AB$2,$B14&gt;$D14),AND($E14=$AB$2,$D14&gt;$B14))),1,0)</f>
        <v>0</v>
      </c>
      <c r="AD14">
        <f aca="true" t="shared" si="62" ref="AD14:AD24">IF(AND(F14=0,AB14=1,$B14=$D14),1,0)</f>
        <v>0</v>
      </c>
      <c r="AE14">
        <f aca="true" t="shared" si="63" ref="AE14:AE24">IF(AND(F14=0,OR(AND($A14=$AB$2,$B14&lt;$D14),AND($E14=$AB$2,$D14&lt;$B14))),1,0)</f>
        <v>0</v>
      </c>
      <c r="AF14">
        <f aca="true" t="shared" si="64" ref="AF14:AF24">IF(F14&gt;0,0,IF($A14=$AB$2,$B14,IF($E14=$AB$2,$D14,0)))</f>
        <v>0</v>
      </c>
      <c r="AG14">
        <f aca="true" t="shared" si="65" ref="AG14:AG24">IF(F14&gt;0,0,IF($A14=$AB$2,$D14,IF($E14=$AB$2,$B14,0)))</f>
        <v>0</v>
      </c>
      <c r="AI14">
        <f t="shared" si="24"/>
        <v>0</v>
      </c>
      <c r="AJ14">
        <f t="shared" si="25"/>
        <v>0</v>
      </c>
      <c r="AK14">
        <f t="shared" si="26"/>
        <v>0</v>
      </c>
      <c r="AL14">
        <f t="shared" si="27"/>
        <v>0</v>
      </c>
      <c r="AM14">
        <f t="shared" si="28"/>
        <v>0</v>
      </c>
      <c r="AN14">
        <f t="shared" si="29"/>
        <v>0</v>
      </c>
      <c r="AP14">
        <f t="shared" si="30"/>
        <v>0</v>
      </c>
      <c r="AQ14">
        <f t="shared" si="31"/>
        <v>0</v>
      </c>
      <c r="AR14">
        <f t="shared" si="32"/>
        <v>0</v>
      </c>
      <c r="AS14">
        <f t="shared" si="33"/>
        <v>0</v>
      </c>
      <c r="AT14">
        <f t="shared" si="34"/>
        <v>0</v>
      </c>
      <c r="AU14">
        <f t="shared" si="35"/>
        <v>0</v>
      </c>
      <c r="AW14">
        <f t="shared" si="36"/>
        <v>0</v>
      </c>
      <c r="AX14">
        <f t="shared" si="37"/>
        <v>0</v>
      </c>
      <c r="AY14">
        <f t="shared" si="38"/>
        <v>0</v>
      </c>
      <c r="AZ14">
        <f t="shared" si="39"/>
        <v>0</v>
      </c>
      <c r="BA14">
        <f t="shared" si="40"/>
        <v>0</v>
      </c>
      <c r="BB14">
        <f t="shared" si="41"/>
        <v>0</v>
      </c>
    </row>
    <row r="15" spans="1:54" ht="12.75">
      <c r="A15" s="2" t="str">
        <f>'- A -'!B17</f>
        <v>NARANJA MECÀNICA</v>
      </c>
      <c r="B15" s="179">
        <f>IF('- A -'!C17&lt;&gt;"",'- A -'!C17,"")</f>
      </c>
      <c r="C15" s="179" t="str">
        <f>'- A -'!D17</f>
        <v>-</v>
      </c>
      <c r="D15" s="179">
        <f>IF('- A -'!E17&lt;&gt;"",'- A -'!E17,"")</f>
      </c>
      <c r="E15" s="3" t="str">
        <f>'- A -'!F17</f>
        <v>FRANCO CANADIENSE</v>
      </c>
      <c r="F15" s="178">
        <f>COUNTBLANK('- A -'!C17:'- A -'!E17)</f>
        <v>2</v>
      </c>
      <c r="G15">
        <f t="shared" si="42"/>
        <v>0</v>
      </c>
      <c r="H15">
        <f t="shared" si="43"/>
        <v>0</v>
      </c>
      <c r="I15">
        <f t="shared" si="44"/>
        <v>0</v>
      </c>
      <c r="J15">
        <f t="shared" si="45"/>
        <v>0</v>
      </c>
      <c r="K15">
        <f t="shared" si="46"/>
        <v>0</v>
      </c>
      <c r="L15">
        <f t="shared" si="47"/>
        <v>0</v>
      </c>
      <c r="N15">
        <f t="shared" si="48"/>
        <v>0</v>
      </c>
      <c r="O15">
        <f t="shared" si="49"/>
        <v>0</v>
      </c>
      <c r="P15">
        <f t="shared" si="50"/>
        <v>0</v>
      </c>
      <c r="Q15">
        <f t="shared" si="51"/>
        <v>0</v>
      </c>
      <c r="R15">
        <f t="shared" si="52"/>
        <v>0</v>
      </c>
      <c r="S15">
        <f t="shared" si="53"/>
        <v>0</v>
      </c>
      <c r="U15">
        <f t="shared" si="54"/>
        <v>0</v>
      </c>
      <c r="V15">
        <f t="shared" si="55"/>
        <v>0</v>
      </c>
      <c r="W15">
        <f t="shared" si="56"/>
        <v>0</v>
      </c>
      <c r="X15">
        <f t="shared" si="57"/>
        <v>0</v>
      </c>
      <c r="Y15">
        <f t="shared" si="58"/>
        <v>0</v>
      </c>
      <c r="Z15">
        <f t="shared" si="59"/>
        <v>0</v>
      </c>
      <c r="AB15">
        <f t="shared" si="60"/>
        <v>0</v>
      </c>
      <c r="AC15">
        <f t="shared" si="61"/>
        <v>0</v>
      </c>
      <c r="AD15">
        <f t="shared" si="62"/>
        <v>0</v>
      </c>
      <c r="AE15">
        <f t="shared" si="63"/>
        <v>0</v>
      </c>
      <c r="AF15">
        <f t="shared" si="64"/>
        <v>0</v>
      </c>
      <c r="AG15">
        <f t="shared" si="65"/>
        <v>0</v>
      </c>
      <c r="AI15">
        <f t="shared" si="24"/>
        <v>0</v>
      </c>
      <c r="AJ15">
        <f t="shared" si="25"/>
        <v>0</v>
      </c>
      <c r="AK15">
        <f t="shared" si="26"/>
        <v>0</v>
      </c>
      <c r="AL15">
        <f t="shared" si="27"/>
        <v>0</v>
      </c>
      <c r="AM15">
        <f t="shared" si="28"/>
        <v>0</v>
      </c>
      <c r="AN15">
        <f t="shared" si="29"/>
        <v>0</v>
      </c>
      <c r="AP15">
        <f t="shared" si="30"/>
        <v>0</v>
      </c>
      <c r="AQ15">
        <f t="shared" si="31"/>
        <v>0</v>
      </c>
      <c r="AR15">
        <f t="shared" si="32"/>
        <v>0</v>
      </c>
      <c r="AS15">
        <f t="shared" si="33"/>
        <v>0</v>
      </c>
      <c r="AT15">
        <f t="shared" si="34"/>
        <v>0</v>
      </c>
      <c r="AU15">
        <f t="shared" si="35"/>
        <v>0</v>
      </c>
      <c r="AW15">
        <f t="shared" si="36"/>
        <v>0</v>
      </c>
      <c r="AX15">
        <f t="shared" si="37"/>
        <v>0</v>
      </c>
      <c r="AY15">
        <f t="shared" si="38"/>
        <v>0</v>
      </c>
      <c r="AZ15">
        <f t="shared" si="39"/>
        <v>0</v>
      </c>
      <c r="BA15">
        <f t="shared" si="40"/>
        <v>0</v>
      </c>
      <c r="BB15">
        <f t="shared" si="41"/>
        <v>0</v>
      </c>
    </row>
    <row r="16" spans="1:54" ht="12.75">
      <c r="A16" s="2" t="str">
        <f>'- A -'!B18</f>
        <v>OLD JOHN F.C.</v>
      </c>
      <c r="B16" s="179">
        <f>IF('- A -'!C18&lt;&gt;"",'- A -'!C18,"")</f>
      </c>
      <c r="C16" s="179" t="str">
        <f>'- A -'!D18</f>
        <v>-</v>
      </c>
      <c r="D16" s="179">
        <f>IF('- A -'!E18&lt;&gt;"",'- A -'!E18,"")</f>
      </c>
      <c r="E16" s="3" t="str">
        <f>'- A -'!F18</f>
        <v>FRANCO CANADIENSE</v>
      </c>
      <c r="F16" s="178">
        <f>COUNTBLANK('- A -'!C18:'- A -'!E18)</f>
        <v>2</v>
      </c>
      <c r="G16">
        <f t="shared" si="42"/>
        <v>0</v>
      </c>
      <c r="H16">
        <f t="shared" si="43"/>
        <v>0</v>
      </c>
      <c r="I16">
        <f t="shared" si="44"/>
        <v>0</v>
      </c>
      <c r="J16">
        <f t="shared" si="45"/>
        <v>0</v>
      </c>
      <c r="K16">
        <f t="shared" si="46"/>
        <v>0</v>
      </c>
      <c r="L16">
        <f t="shared" si="47"/>
        <v>0</v>
      </c>
      <c r="N16">
        <f t="shared" si="48"/>
        <v>0</v>
      </c>
      <c r="O16">
        <f t="shared" si="49"/>
        <v>0</v>
      </c>
      <c r="P16">
        <f t="shared" si="50"/>
        <v>0</v>
      </c>
      <c r="Q16">
        <f t="shared" si="51"/>
        <v>0</v>
      </c>
      <c r="R16">
        <f t="shared" si="52"/>
        <v>0</v>
      </c>
      <c r="S16">
        <f t="shared" si="53"/>
        <v>0</v>
      </c>
      <c r="U16">
        <f t="shared" si="54"/>
        <v>0</v>
      </c>
      <c r="V16">
        <f t="shared" si="55"/>
        <v>0</v>
      </c>
      <c r="W16">
        <f t="shared" si="56"/>
        <v>0</v>
      </c>
      <c r="X16">
        <f t="shared" si="57"/>
        <v>0</v>
      </c>
      <c r="Y16">
        <f t="shared" si="58"/>
        <v>0</v>
      </c>
      <c r="Z16">
        <f t="shared" si="59"/>
        <v>0</v>
      </c>
      <c r="AB16">
        <f t="shared" si="60"/>
        <v>0</v>
      </c>
      <c r="AC16">
        <f t="shared" si="61"/>
        <v>0</v>
      </c>
      <c r="AD16">
        <f t="shared" si="62"/>
        <v>0</v>
      </c>
      <c r="AE16">
        <f t="shared" si="63"/>
        <v>0</v>
      </c>
      <c r="AF16">
        <f t="shared" si="64"/>
        <v>0</v>
      </c>
      <c r="AG16">
        <f t="shared" si="65"/>
        <v>0</v>
      </c>
      <c r="AI16">
        <f t="shared" si="24"/>
        <v>0</v>
      </c>
      <c r="AJ16">
        <f t="shared" si="25"/>
        <v>0</v>
      </c>
      <c r="AK16">
        <f t="shared" si="26"/>
        <v>0</v>
      </c>
      <c r="AL16">
        <f t="shared" si="27"/>
        <v>0</v>
      </c>
      <c r="AM16">
        <f t="shared" si="28"/>
        <v>0</v>
      </c>
      <c r="AN16">
        <f t="shared" si="29"/>
        <v>0</v>
      </c>
      <c r="AP16">
        <f t="shared" si="30"/>
        <v>0</v>
      </c>
      <c r="AQ16">
        <f t="shared" si="31"/>
        <v>0</v>
      </c>
      <c r="AR16">
        <f t="shared" si="32"/>
        <v>0</v>
      </c>
      <c r="AS16">
        <f t="shared" si="33"/>
        <v>0</v>
      </c>
      <c r="AT16">
        <f t="shared" si="34"/>
        <v>0</v>
      </c>
      <c r="AU16">
        <f t="shared" si="35"/>
        <v>0</v>
      </c>
      <c r="AW16">
        <f t="shared" si="36"/>
        <v>0</v>
      </c>
      <c r="AX16">
        <f t="shared" si="37"/>
        <v>0</v>
      </c>
      <c r="AY16">
        <f t="shared" si="38"/>
        <v>0</v>
      </c>
      <c r="AZ16">
        <f t="shared" si="39"/>
        <v>0</v>
      </c>
      <c r="BA16">
        <f t="shared" si="40"/>
        <v>0</v>
      </c>
      <c r="BB16">
        <f t="shared" si="41"/>
        <v>0</v>
      </c>
    </row>
    <row r="17" spans="1:54" ht="12.75">
      <c r="A17" s="2" t="str">
        <f>'- A -'!B19</f>
        <v>NARANJA MECÀNICA</v>
      </c>
      <c r="B17" s="179">
        <f>IF('- A -'!C19&lt;&gt;"",'- A -'!C19,"")</f>
      </c>
      <c r="C17" s="179" t="str">
        <f>'- A -'!D19</f>
        <v>-</v>
      </c>
      <c r="D17" s="179">
        <f>IF('- A -'!E19&lt;&gt;"",'- A -'!E19,"")</f>
      </c>
      <c r="E17" s="3" t="str">
        <f>'- A -'!F19</f>
        <v>BAYERN NIUPI</v>
      </c>
      <c r="F17" s="178">
        <f>COUNTBLANK('- A -'!C19:'- A -'!E19)</f>
        <v>2</v>
      </c>
      <c r="G17">
        <f t="shared" si="42"/>
        <v>0</v>
      </c>
      <c r="H17">
        <f t="shared" si="43"/>
        <v>0</v>
      </c>
      <c r="I17">
        <f t="shared" si="44"/>
        <v>0</v>
      </c>
      <c r="J17">
        <f t="shared" si="45"/>
        <v>0</v>
      </c>
      <c r="K17">
        <f t="shared" si="46"/>
        <v>0</v>
      </c>
      <c r="L17">
        <f t="shared" si="47"/>
        <v>0</v>
      </c>
      <c r="N17">
        <f t="shared" si="48"/>
        <v>0</v>
      </c>
      <c r="O17">
        <f t="shared" si="49"/>
        <v>0</v>
      </c>
      <c r="P17">
        <f t="shared" si="50"/>
        <v>0</v>
      </c>
      <c r="Q17">
        <f t="shared" si="51"/>
        <v>0</v>
      </c>
      <c r="R17">
        <f t="shared" si="52"/>
        <v>0</v>
      </c>
      <c r="S17">
        <f t="shared" si="53"/>
        <v>0</v>
      </c>
      <c r="U17">
        <f t="shared" si="54"/>
        <v>0</v>
      </c>
      <c r="V17">
        <f t="shared" si="55"/>
        <v>0</v>
      </c>
      <c r="W17">
        <f t="shared" si="56"/>
        <v>0</v>
      </c>
      <c r="X17">
        <f t="shared" si="57"/>
        <v>0</v>
      </c>
      <c r="Y17">
        <f t="shared" si="58"/>
        <v>0</v>
      </c>
      <c r="Z17">
        <f t="shared" si="59"/>
        <v>0</v>
      </c>
      <c r="AB17">
        <f t="shared" si="60"/>
        <v>0</v>
      </c>
      <c r="AC17">
        <f t="shared" si="61"/>
        <v>0</v>
      </c>
      <c r="AD17">
        <f t="shared" si="62"/>
        <v>0</v>
      </c>
      <c r="AE17">
        <f t="shared" si="63"/>
        <v>0</v>
      </c>
      <c r="AF17">
        <f t="shared" si="64"/>
        <v>0</v>
      </c>
      <c r="AG17">
        <f t="shared" si="65"/>
        <v>0</v>
      </c>
      <c r="AI17">
        <f t="shared" si="24"/>
        <v>0</v>
      </c>
      <c r="AJ17">
        <f t="shared" si="25"/>
        <v>0</v>
      </c>
      <c r="AK17">
        <f t="shared" si="26"/>
        <v>0</v>
      </c>
      <c r="AL17">
        <f t="shared" si="27"/>
        <v>0</v>
      </c>
      <c r="AM17">
        <f t="shared" si="28"/>
        <v>0</v>
      </c>
      <c r="AN17">
        <f t="shared" si="29"/>
        <v>0</v>
      </c>
      <c r="AP17">
        <f t="shared" si="30"/>
        <v>0</v>
      </c>
      <c r="AQ17">
        <f t="shared" si="31"/>
        <v>0</v>
      </c>
      <c r="AR17">
        <f t="shared" si="32"/>
        <v>0</v>
      </c>
      <c r="AS17">
        <f t="shared" si="33"/>
        <v>0</v>
      </c>
      <c r="AT17">
        <f t="shared" si="34"/>
        <v>0</v>
      </c>
      <c r="AU17">
        <f t="shared" si="35"/>
        <v>0</v>
      </c>
      <c r="AW17">
        <f t="shared" si="36"/>
        <v>0</v>
      </c>
      <c r="AX17">
        <f t="shared" si="37"/>
        <v>0</v>
      </c>
      <c r="AY17">
        <f t="shared" si="38"/>
        <v>0</v>
      </c>
      <c r="AZ17">
        <f t="shared" si="39"/>
        <v>0</v>
      </c>
      <c r="BA17">
        <f t="shared" si="40"/>
        <v>0</v>
      </c>
      <c r="BB17">
        <f t="shared" si="41"/>
        <v>0</v>
      </c>
    </row>
    <row r="18" spans="1:54" ht="12.75">
      <c r="A18" s="2" t="str">
        <f>'- A -'!B20</f>
        <v>LA NARANJA MECÀNICA</v>
      </c>
      <c r="B18" s="179">
        <f>IF('- A -'!C20&lt;&gt;"",'- A -'!C20,"")</f>
      </c>
      <c r="C18" s="179" t="str">
        <f>'- A -'!D20</f>
        <v>-</v>
      </c>
      <c r="D18" s="179">
        <f>IF('- A -'!E20&lt;&gt;"",'- A -'!E20,"")</f>
      </c>
      <c r="E18" s="3" t="str">
        <f>'- A -'!F20</f>
        <v>LORITOS F.C.</v>
      </c>
      <c r="F18" s="178">
        <f>COUNTBLANK('- A -'!C20:'- A -'!E20)</f>
        <v>2</v>
      </c>
      <c r="G18">
        <f t="shared" si="42"/>
        <v>0</v>
      </c>
      <c r="H18">
        <f t="shared" si="43"/>
        <v>0</v>
      </c>
      <c r="I18">
        <f t="shared" si="44"/>
        <v>0</v>
      </c>
      <c r="J18">
        <f t="shared" si="45"/>
        <v>0</v>
      </c>
      <c r="K18">
        <f t="shared" si="46"/>
        <v>0</v>
      </c>
      <c r="L18">
        <f t="shared" si="47"/>
        <v>0</v>
      </c>
      <c r="N18">
        <f t="shared" si="48"/>
        <v>0</v>
      </c>
      <c r="O18">
        <f t="shared" si="49"/>
        <v>0</v>
      </c>
      <c r="P18">
        <f t="shared" si="50"/>
        <v>0</v>
      </c>
      <c r="Q18">
        <f t="shared" si="51"/>
        <v>0</v>
      </c>
      <c r="R18">
        <f t="shared" si="52"/>
        <v>0</v>
      </c>
      <c r="S18">
        <f t="shared" si="53"/>
        <v>0</v>
      </c>
      <c r="U18">
        <f t="shared" si="54"/>
        <v>0</v>
      </c>
      <c r="V18">
        <f t="shared" si="55"/>
        <v>0</v>
      </c>
      <c r="W18">
        <f t="shared" si="56"/>
        <v>0</v>
      </c>
      <c r="X18">
        <f t="shared" si="57"/>
        <v>0</v>
      </c>
      <c r="Y18">
        <f t="shared" si="58"/>
        <v>0</v>
      </c>
      <c r="Z18">
        <f t="shared" si="59"/>
        <v>0</v>
      </c>
      <c r="AB18">
        <f t="shared" si="60"/>
        <v>0</v>
      </c>
      <c r="AC18">
        <f t="shared" si="61"/>
        <v>0</v>
      </c>
      <c r="AD18">
        <f t="shared" si="62"/>
        <v>0</v>
      </c>
      <c r="AE18">
        <f t="shared" si="63"/>
        <v>0</v>
      </c>
      <c r="AF18">
        <f t="shared" si="64"/>
        <v>0</v>
      </c>
      <c r="AG18">
        <f t="shared" si="65"/>
        <v>0</v>
      </c>
      <c r="AI18">
        <f t="shared" si="24"/>
        <v>0</v>
      </c>
      <c r="AJ18">
        <f t="shared" si="25"/>
        <v>0</v>
      </c>
      <c r="AK18">
        <f t="shared" si="26"/>
        <v>0</v>
      </c>
      <c r="AL18">
        <f t="shared" si="27"/>
        <v>0</v>
      </c>
      <c r="AM18">
        <f t="shared" si="28"/>
        <v>0</v>
      </c>
      <c r="AN18">
        <f t="shared" si="29"/>
        <v>0</v>
      </c>
      <c r="AP18">
        <f t="shared" si="30"/>
        <v>0</v>
      </c>
      <c r="AQ18">
        <f t="shared" si="31"/>
        <v>0</v>
      </c>
      <c r="AR18">
        <f t="shared" si="32"/>
        <v>0</v>
      </c>
      <c r="AS18">
        <f t="shared" si="33"/>
        <v>0</v>
      </c>
      <c r="AT18">
        <f t="shared" si="34"/>
        <v>0</v>
      </c>
      <c r="AU18">
        <f t="shared" si="35"/>
        <v>0</v>
      </c>
      <c r="AW18">
        <f t="shared" si="36"/>
        <v>0</v>
      </c>
      <c r="AX18">
        <f t="shared" si="37"/>
        <v>0</v>
      </c>
      <c r="AY18">
        <f t="shared" si="38"/>
        <v>0</v>
      </c>
      <c r="AZ18">
        <f t="shared" si="39"/>
        <v>0</v>
      </c>
      <c r="BA18">
        <f t="shared" si="40"/>
        <v>0</v>
      </c>
      <c r="BB18">
        <f t="shared" si="41"/>
        <v>0</v>
      </c>
    </row>
    <row r="19" spans="1:54" ht="12.75">
      <c r="A19" s="2">
        <f>'- A -'!B21</f>
        <v>0</v>
      </c>
      <c r="B19" s="179">
        <f>IF('- A -'!C21&lt;&gt;"",'- A -'!C21,"")</f>
      </c>
      <c r="C19" s="179">
        <f>'- A -'!D21</f>
        <v>0</v>
      </c>
      <c r="D19" s="179">
        <f>IF('- A -'!E21&lt;&gt;"",'- A -'!E21,"")</f>
      </c>
      <c r="E19" s="3">
        <f>'- A -'!F21</f>
        <v>0</v>
      </c>
      <c r="F19" s="178">
        <f>COUNTBLANK('- A -'!C21:'- A -'!E21)</f>
        <v>3</v>
      </c>
      <c r="G19">
        <f t="shared" si="42"/>
        <v>0</v>
      </c>
      <c r="H19">
        <f t="shared" si="43"/>
        <v>0</v>
      </c>
      <c r="I19">
        <f t="shared" si="44"/>
        <v>0</v>
      </c>
      <c r="J19">
        <f t="shared" si="45"/>
        <v>0</v>
      </c>
      <c r="K19">
        <f t="shared" si="46"/>
        <v>0</v>
      </c>
      <c r="L19">
        <f t="shared" si="47"/>
        <v>0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0</v>
      </c>
      <c r="AX19">
        <f t="shared" si="37"/>
        <v>0</v>
      </c>
      <c r="AY19">
        <f t="shared" si="38"/>
        <v>0</v>
      </c>
      <c r="AZ19">
        <f t="shared" si="39"/>
        <v>0</v>
      </c>
      <c r="BA19">
        <f t="shared" si="40"/>
        <v>0</v>
      </c>
      <c r="BB19">
        <f t="shared" si="41"/>
        <v>0</v>
      </c>
    </row>
    <row r="20" spans="1:54" ht="12.75">
      <c r="A20" s="2">
        <f>'- A -'!B22</f>
        <v>0</v>
      </c>
      <c r="B20" s="179">
        <f>IF('- A -'!C22&lt;&gt;"",'- A -'!C22,"")</f>
      </c>
      <c r="C20" s="179">
        <f>'- A -'!D22</f>
        <v>0</v>
      </c>
      <c r="D20" s="179">
        <f>IF('- A -'!E22&lt;&gt;"",'- A -'!E22,"")</f>
      </c>
      <c r="E20" s="3">
        <f>'- A -'!F22</f>
        <v>0</v>
      </c>
      <c r="F20" s="178">
        <f>COUNTBLANK('- A -'!C22:'- A -'!E22)</f>
        <v>3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0</v>
      </c>
      <c r="V20">
        <f t="shared" si="55"/>
        <v>0</v>
      </c>
      <c r="W20">
        <f t="shared" si="56"/>
        <v>0</v>
      </c>
      <c r="X20">
        <f t="shared" si="57"/>
        <v>0</v>
      </c>
      <c r="Y20">
        <f t="shared" si="58"/>
        <v>0</v>
      </c>
      <c r="Z20">
        <f t="shared" si="59"/>
        <v>0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  <c r="AM20">
        <f t="shared" si="28"/>
        <v>0</v>
      </c>
      <c r="AN20">
        <f t="shared" si="29"/>
        <v>0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54" ht="12.75">
      <c r="A21" s="2">
        <f>'- A -'!B23</f>
        <v>0</v>
      </c>
      <c r="B21" s="179">
        <f>IF('- A -'!C23&lt;&gt;"",'- A -'!C23,"")</f>
      </c>
      <c r="C21" s="179">
        <f>'- A -'!D23</f>
        <v>0</v>
      </c>
      <c r="D21" s="179">
        <f>IF('- A -'!E23&lt;&gt;"",'- A -'!E23,"")</f>
      </c>
      <c r="E21" s="3">
        <f>'- A -'!F23</f>
        <v>0</v>
      </c>
      <c r="F21" s="178">
        <f>COUNTBLANK('- A -'!C23:'- A -'!E23)</f>
        <v>3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0</v>
      </c>
      <c r="AC21">
        <f t="shared" si="61"/>
        <v>0</v>
      </c>
      <c r="AD21">
        <f t="shared" si="62"/>
        <v>0</v>
      </c>
      <c r="AE21">
        <f t="shared" si="63"/>
        <v>0</v>
      </c>
      <c r="AF21">
        <f t="shared" si="64"/>
        <v>0</v>
      </c>
      <c r="AG21">
        <f t="shared" si="65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0</v>
      </c>
      <c r="AQ21">
        <f t="shared" si="31"/>
        <v>0</v>
      </c>
      <c r="AR21">
        <f t="shared" si="32"/>
        <v>0</v>
      </c>
      <c r="AS21">
        <f t="shared" si="33"/>
        <v>0</v>
      </c>
      <c r="AT21">
        <f t="shared" si="34"/>
        <v>0</v>
      </c>
      <c r="AU21">
        <f t="shared" si="35"/>
        <v>0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54" ht="12.75">
      <c r="A22" s="2">
        <f>'- A -'!B24</f>
        <v>0</v>
      </c>
      <c r="B22" s="179">
        <f>IF('- A -'!C24&lt;&gt;"",'- A -'!C24,"")</f>
      </c>
      <c r="C22" s="179">
        <f>'- A -'!D24</f>
        <v>0</v>
      </c>
      <c r="D22" s="179">
        <f>IF('- A -'!E24&lt;&gt;"",'- A -'!E24,"")</f>
      </c>
      <c r="E22" s="3">
        <f>'- A -'!F24</f>
        <v>0</v>
      </c>
      <c r="F22" s="178">
        <f>COUNTBLANK('- A -'!C24:'- A -'!E24)</f>
        <v>3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0</v>
      </c>
      <c r="O22">
        <f t="shared" si="49"/>
        <v>0</v>
      </c>
      <c r="P22">
        <f t="shared" si="50"/>
        <v>0</v>
      </c>
      <c r="Q22">
        <f t="shared" si="51"/>
        <v>0</v>
      </c>
      <c r="R22">
        <f t="shared" si="52"/>
        <v>0</v>
      </c>
      <c r="S22">
        <f t="shared" si="53"/>
        <v>0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0</v>
      </c>
      <c r="AQ22">
        <f t="shared" si="31"/>
        <v>0</v>
      </c>
      <c r="AR22">
        <f t="shared" si="32"/>
        <v>0</v>
      </c>
      <c r="AS22">
        <f t="shared" si="33"/>
        <v>0</v>
      </c>
      <c r="AT22">
        <f t="shared" si="34"/>
        <v>0</v>
      </c>
      <c r="AU22">
        <f t="shared" si="35"/>
        <v>0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54" ht="12.75">
      <c r="A23" s="2">
        <f>'- A -'!B25</f>
        <v>0</v>
      </c>
      <c r="B23" s="179">
        <f>IF('- A -'!C25&lt;&gt;"",'- A -'!C25,"")</f>
      </c>
      <c r="C23" s="179">
        <f>'- A -'!D25</f>
        <v>0</v>
      </c>
      <c r="D23" s="179">
        <f>IF('- A -'!E25&lt;&gt;"",'- A -'!E25,"")</f>
      </c>
      <c r="E23" s="3">
        <f>'- A -'!F25</f>
        <v>0</v>
      </c>
      <c r="F23" s="178">
        <f>COUNTBLANK('- A -'!C25:'- A -'!E25)</f>
        <v>3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0</v>
      </c>
      <c r="V23">
        <f t="shared" si="55"/>
        <v>0</v>
      </c>
      <c r="W23">
        <f t="shared" si="56"/>
        <v>0</v>
      </c>
      <c r="X23">
        <f t="shared" si="57"/>
        <v>0</v>
      </c>
      <c r="Y23">
        <f t="shared" si="58"/>
        <v>0</v>
      </c>
      <c r="Z23">
        <f t="shared" si="59"/>
        <v>0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0</v>
      </c>
      <c r="AX23">
        <f t="shared" si="37"/>
        <v>0</v>
      </c>
      <c r="AY23">
        <f t="shared" si="38"/>
        <v>0</v>
      </c>
      <c r="AZ23">
        <f t="shared" si="39"/>
        <v>0</v>
      </c>
      <c r="BA23">
        <f t="shared" si="40"/>
        <v>0</v>
      </c>
      <c r="BB23">
        <f t="shared" si="41"/>
        <v>0</v>
      </c>
    </row>
    <row r="24" spans="1:54" ht="12.75">
      <c r="A24" s="2">
        <f>'- A -'!B26</f>
        <v>0</v>
      </c>
      <c r="B24" s="179">
        <f>IF('- A -'!C26&lt;&gt;"",'- A -'!C26,"")</f>
      </c>
      <c r="C24" s="179">
        <f>'- A -'!D26</f>
        <v>0</v>
      </c>
      <c r="D24" s="179">
        <f>IF('- A -'!E26&lt;&gt;"",'- A -'!E26,"")</f>
      </c>
      <c r="E24" s="3">
        <f>'- A -'!F26</f>
        <v>0</v>
      </c>
      <c r="F24" s="178">
        <f>COUNTBLANK('- A -'!C26:'- A -'!E26)</f>
        <v>3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0</v>
      </c>
      <c r="AC24">
        <f t="shared" si="61"/>
        <v>0</v>
      </c>
      <c r="AD24">
        <f t="shared" si="62"/>
        <v>0</v>
      </c>
      <c r="AE24">
        <f t="shared" si="63"/>
        <v>0</v>
      </c>
      <c r="AF24">
        <f t="shared" si="64"/>
        <v>0</v>
      </c>
      <c r="AG24">
        <f t="shared" si="65"/>
        <v>0</v>
      </c>
      <c r="AI24">
        <f t="shared" si="24"/>
        <v>0</v>
      </c>
      <c r="AJ24">
        <f t="shared" si="25"/>
        <v>0</v>
      </c>
      <c r="AK24">
        <f t="shared" si="26"/>
        <v>0</v>
      </c>
      <c r="AL24">
        <f t="shared" si="27"/>
        <v>0</v>
      </c>
      <c r="AM24">
        <f t="shared" si="28"/>
        <v>0</v>
      </c>
      <c r="AN24">
        <f t="shared" si="29"/>
        <v>0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1:55" ht="12.75">
      <c r="A25" s="2"/>
      <c r="B25" s="1"/>
      <c r="C25" s="1"/>
      <c r="D25" s="1"/>
      <c r="E25" s="3"/>
      <c r="G25">
        <f aca="true" t="shared" si="66" ref="G25:L25">SUM(G4:G24)</f>
        <v>0</v>
      </c>
      <c r="H25">
        <f t="shared" si="66"/>
        <v>0</v>
      </c>
      <c r="I25">
        <f t="shared" si="66"/>
        <v>0</v>
      </c>
      <c r="J25">
        <f t="shared" si="66"/>
        <v>0</v>
      </c>
      <c r="K25">
        <f t="shared" si="66"/>
        <v>0</v>
      </c>
      <c r="L25">
        <f t="shared" si="66"/>
        <v>0</v>
      </c>
      <c r="M25">
        <f>H25*3+I25</f>
        <v>0</v>
      </c>
      <c r="N25">
        <f aca="true" t="shared" si="67" ref="N25:S25">SUM(N4:N24)</f>
        <v>0</v>
      </c>
      <c r="O25">
        <f t="shared" si="67"/>
        <v>0</v>
      </c>
      <c r="P25">
        <f t="shared" si="67"/>
        <v>0</v>
      </c>
      <c r="Q25">
        <f t="shared" si="67"/>
        <v>0</v>
      </c>
      <c r="R25">
        <f t="shared" si="67"/>
        <v>0</v>
      </c>
      <c r="S25">
        <f t="shared" si="67"/>
        <v>0</v>
      </c>
      <c r="T25">
        <f>O25*3+P25</f>
        <v>0</v>
      </c>
      <c r="U25">
        <f aca="true" t="shared" si="68" ref="U25:Z25">SUM(U4:U24)</f>
        <v>0</v>
      </c>
      <c r="V25">
        <f t="shared" si="68"/>
        <v>0</v>
      </c>
      <c r="W25">
        <f t="shared" si="68"/>
        <v>0</v>
      </c>
      <c r="X25">
        <f t="shared" si="68"/>
        <v>0</v>
      </c>
      <c r="Y25">
        <f t="shared" si="68"/>
        <v>0</v>
      </c>
      <c r="Z25">
        <f t="shared" si="68"/>
        <v>0</v>
      </c>
      <c r="AA25">
        <f>V25*3+W25</f>
        <v>0</v>
      </c>
      <c r="AB25">
        <f aca="true" t="shared" si="69" ref="AB25:AG25">SUM(AB4:AB24)</f>
        <v>0</v>
      </c>
      <c r="AC25">
        <f t="shared" si="69"/>
        <v>0</v>
      </c>
      <c r="AD25">
        <f t="shared" si="69"/>
        <v>0</v>
      </c>
      <c r="AE25">
        <f t="shared" si="69"/>
        <v>0</v>
      </c>
      <c r="AF25">
        <f t="shared" si="69"/>
        <v>0</v>
      </c>
      <c r="AG25">
        <f t="shared" si="69"/>
        <v>0</v>
      </c>
      <c r="AH25">
        <f>AC25*3+AD25</f>
        <v>0</v>
      </c>
      <c r="AI25">
        <f aca="true" t="shared" si="70" ref="AI25:AN25">SUM(AI4:AI24)</f>
        <v>0</v>
      </c>
      <c r="AJ25">
        <f t="shared" si="70"/>
        <v>0</v>
      </c>
      <c r="AK25">
        <f t="shared" si="70"/>
        <v>0</v>
      </c>
      <c r="AL25">
        <f t="shared" si="70"/>
        <v>0</v>
      </c>
      <c r="AM25">
        <f t="shared" si="70"/>
        <v>0</v>
      </c>
      <c r="AN25">
        <f t="shared" si="70"/>
        <v>0</v>
      </c>
      <c r="AO25">
        <f>AJ25*3+AK25</f>
        <v>0</v>
      </c>
      <c r="AP25">
        <f aca="true" t="shared" si="71" ref="AP25:AU25">SUM(AP4:AP24)</f>
        <v>0</v>
      </c>
      <c r="AQ25">
        <f t="shared" si="71"/>
        <v>0</v>
      </c>
      <c r="AR25">
        <f t="shared" si="71"/>
        <v>0</v>
      </c>
      <c r="AS25">
        <f t="shared" si="71"/>
        <v>0</v>
      </c>
      <c r="AT25">
        <f t="shared" si="71"/>
        <v>0</v>
      </c>
      <c r="AU25">
        <f t="shared" si="71"/>
        <v>0</v>
      </c>
      <c r="AV25">
        <f>AQ25*3+AR25</f>
        <v>0</v>
      </c>
      <c r="AW25">
        <f aca="true" t="shared" si="72" ref="AW25:BB25">SUM(AW4:AW24)</f>
        <v>0</v>
      </c>
      <c r="AX25">
        <f t="shared" si="72"/>
        <v>0</v>
      </c>
      <c r="AY25">
        <f t="shared" si="72"/>
        <v>0</v>
      </c>
      <c r="AZ25">
        <f t="shared" si="72"/>
        <v>0</v>
      </c>
      <c r="BA25">
        <f t="shared" si="72"/>
        <v>0</v>
      </c>
      <c r="BB25">
        <f t="shared" si="72"/>
        <v>0</v>
      </c>
      <c r="BC25">
        <f>AX25*3+AY25</f>
        <v>0</v>
      </c>
    </row>
    <row r="26" spans="1:5" ht="12.75">
      <c r="A26" s="2"/>
      <c r="B26" s="1"/>
      <c r="C26" s="1"/>
      <c r="D26" s="1"/>
      <c r="E26" s="3"/>
    </row>
    <row r="27" spans="1:5" ht="12.75">
      <c r="A27" s="2"/>
      <c r="B27" s="1"/>
      <c r="C27" s="1"/>
      <c r="D27" s="1"/>
      <c r="E27" s="3"/>
    </row>
    <row r="28" spans="1:5" ht="12.75">
      <c r="A28" s="2"/>
      <c r="B28" s="1"/>
      <c r="C28" s="1"/>
      <c r="D28" s="1"/>
      <c r="E28" s="3"/>
    </row>
    <row r="31" ht="12.75">
      <c r="F31" t="s">
        <v>35</v>
      </c>
    </row>
    <row r="32" spans="7:95" ht="12.75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72</v>
      </c>
      <c r="AE32" s="180" t="s">
        <v>97</v>
      </c>
      <c r="AI32" s="180" t="s">
        <v>98</v>
      </c>
      <c r="AM32" t="s">
        <v>24</v>
      </c>
      <c r="AQ32" t="s">
        <v>25</v>
      </c>
      <c r="AU32" t="s">
        <v>73</v>
      </c>
      <c r="AY32" s="180" t="s">
        <v>99</v>
      </c>
      <c r="BC32" s="180" t="s">
        <v>100</v>
      </c>
      <c r="BG32" t="s">
        <v>26</v>
      </c>
      <c r="BK32" t="s">
        <v>74</v>
      </c>
      <c r="BO32" s="180" t="s">
        <v>101</v>
      </c>
      <c r="BS32" s="180" t="s">
        <v>102</v>
      </c>
      <c r="BW32" t="s">
        <v>75</v>
      </c>
      <c r="CA32" s="180" t="s">
        <v>103</v>
      </c>
      <c r="CE32" s="180" t="s">
        <v>104</v>
      </c>
      <c r="CI32" s="180" t="s">
        <v>105</v>
      </c>
      <c r="CM32" s="180" t="s">
        <v>106</v>
      </c>
      <c r="CQ32" s="180" t="s">
        <v>76</v>
      </c>
    </row>
    <row r="33" spans="6:96" ht="12.75">
      <c r="F33" t="str">
        <f>G2</f>
        <v>OLD JOHN F.C.</v>
      </c>
      <c r="G33">
        <f aca="true" t="shared" si="73" ref="G33:M33">G25</f>
        <v>0</v>
      </c>
      <c r="H33">
        <f t="shared" si="73"/>
        <v>0</v>
      </c>
      <c r="I33">
        <f t="shared" si="73"/>
        <v>0</v>
      </c>
      <c r="J33">
        <f t="shared" si="73"/>
        <v>0</v>
      </c>
      <c r="K33">
        <f t="shared" si="73"/>
        <v>0</v>
      </c>
      <c r="L33">
        <f t="shared" si="73"/>
        <v>0</v>
      </c>
      <c r="M33">
        <f t="shared" si="73"/>
        <v>0</v>
      </c>
      <c r="O33" t="str">
        <f>IF($M33&gt;=$M34,$F33,$F34)</f>
        <v>OLD JOHN F.C.</v>
      </c>
      <c r="P33">
        <f aca="true" t="shared" si="74" ref="P33:P39">VLOOKUP(O33,$F$33:$M$42,8,FALSE)</f>
        <v>0</v>
      </c>
      <c r="S33" t="str">
        <f>IF($P33&gt;=$P35,$O33,$O35)</f>
        <v>OLD JOHN F.C.</v>
      </c>
      <c r="T33">
        <f aca="true" t="shared" si="75" ref="T33:T39">VLOOKUP(S33,$O$33:$P$42,2,FALSE)</f>
        <v>0</v>
      </c>
      <c r="W33" t="str">
        <f>IF($T33&gt;=$T36,$S33,$S36)</f>
        <v>OLD JOHN F.C.</v>
      </c>
      <c r="X33">
        <f aca="true" t="shared" si="76" ref="X33:X39">VLOOKUP(W33,$S$33:$T$42,2,FALSE)</f>
        <v>0</v>
      </c>
      <c r="AA33" t="str">
        <f>IF($X33&gt;=$X37,$W33,$W37)</f>
        <v>OLD JOHN F.C.</v>
      </c>
      <c r="AB33">
        <f>VLOOKUP(AA33,W33:X42,2,FALSE)</f>
        <v>0</v>
      </c>
      <c r="AE33" t="str">
        <f>IF($AB33&gt;=$AB38,$AA33,$AA38)</f>
        <v>OLD JOHN F.C.</v>
      </c>
      <c r="AF33">
        <f>VLOOKUP(AE33,AA33:AB42,2,FALSE)</f>
        <v>0</v>
      </c>
      <c r="AI33" t="str">
        <f>IF($AF33&gt;=$AF39,$AE33,$AE39)</f>
        <v>OLD JOHN F.C.</v>
      </c>
      <c r="AJ33">
        <f>VLOOKUP(AI33,AE33:AF42,2,FALSE)</f>
        <v>0</v>
      </c>
      <c r="AM33" t="str">
        <f>AI33</f>
        <v>OLD JOHN F.C.</v>
      </c>
      <c r="AN33">
        <f>VLOOKUP(AM33,AI33:AJ42,2,FALSE)</f>
        <v>0</v>
      </c>
      <c r="AQ33" t="str">
        <f>AM33</f>
        <v>OLD JOHN F.C.</v>
      </c>
      <c r="AR33">
        <f>VLOOKUP(AQ33,AM33:AN42,2,FALSE)</f>
        <v>0</v>
      </c>
      <c r="AU33" t="str">
        <f>AQ33</f>
        <v>OLD JOHN F.C.</v>
      </c>
      <c r="AV33">
        <f>VLOOKUP(AU33,AQ33:AR42,2,FALSE)</f>
        <v>0</v>
      </c>
      <c r="AY33" t="str">
        <f>AU33</f>
        <v>OLD JOHN F.C.</v>
      </c>
      <c r="AZ33">
        <f>VLOOKUP(AY33,AU33:AV42,2,FALSE)</f>
        <v>0</v>
      </c>
      <c r="BC33" t="str">
        <f>AY33</f>
        <v>OLD JOHN F.C.</v>
      </c>
      <c r="BD33">
        <f>VLOOKUP(BC33,AY33:AZ42,2,FALSE)</f>
        <v>0</v>
      </c>
      <c r="BG33" t="str">
        <f>BC33</f>
        <v>OLD JOHN F.C.</v>
      </c>
      <c r="BH33">
        <f>VLOOKUP(BG33,BC33:BD42,2,FALSE)</f>
        <v>0</v>
      </c>
      <c r="BK33" t="str">
        <f>BG33</f>
        <v>OLD JOHN F.C.</v>
      </c>
      <c r="BL33">
        <f>VLOOKUP(BK33,BG33:BH42,2,FALSE)</f>
        <v>0</v>
      </c>
      <c r="BO33" t="str">
        <f>BK33</f>
        <v>OLD JOHN F.C.</v>
      </c>
      <c r="BP33">
        <f>VLOOKUP(BO33,BK33:BL42,2,FALSE)</f>
        <v>0</v>
      </c>
      <c r="BS33" t="str">
        <f>BO33</f>
        <v>OLD JOHN F.C.</v>
      </c>
      <c r="BT33">
        <f>VLOOKUP(BS33,BO33:BP42,2,FALSE)</f>
        <v>0</v>
      </c>
      <c r="BW33" t="str">
        <f>BS33</f>
        <v>OLD JOHN F.C.</v>
      </c>
      <c r="BX33">
        <f>VLOOKUP(BW33,BS33:BT42,2,FALSE)</f>
        <v>0</v>
      </c>
      <c r="CA33" t="str">
        <f>BW33</f>
        <v>OLD JOHN F.C.</v>
      </c>
      <c r="CB33">
        <f>VLOOKUP(CA33,BW33:BX42,2,FALSE)</f>
        <v>0</v>
      </c>
      <c r="CE33" t="str">
        <f>CA33</f>
        <v>OLD JOHN F.C.</v>
      </c>
      <c r="CF33">
        <f>VLOOKUP(CE33,CA33:CB42,2,FALSE)</f>
        <v>0</v>
      </c>
      <c r="CI33" t="str">
        <f>CE33</f>
        <v>OLD JOHN F.C.</v>
      </c>
      <c r="CJ33">
        <f>VLOOKUP(CI33,CE33:CF42,2,FALSE)</f>
        <v>0</v>
      </c>
      <c r="CM33" t="str">
        <f>CI33</f>
        <v>OLD JOHN F.C.</v>
      </c>
      <c r="CN33">
        <f>VLOOKUP(CM33,CI33:CJ42,2,FALSE)</f>
        <v>0</v>
      </c>
      <c r="CQ33" t="str">
        <f>CM33</f>
        <v>OLD JOHN F.C.</v>
      </c>
      <c r="CR33">
        <f>VLOOKUP(CQ33,CM33:CN42,2,FALSE)</f>
        <v>0</v>
      </c>
    </row>
    <row r="34" spans="6:96" ht="12.75">
      <c r="F34" t="str">
        <f>N2</f>
        <v>NARANJA MECÀNICA</v>
      </c>
      <c r="G34">
        <f aca="true" t="shared" si="77" ref="G34:L34">N25</f>
        <v>0</v>
      </c>
      <c r="H34">
        <f t="shared" si="77"/>
        <v>0</v>
      </c>
      <c r="I34">
        <f t="shared" si="77"/>
        <v>0</v>
      </c>
      <c r="J34">
        <f t="shared" si="77"/>
        <v>0</v>
      </c>
      <c r="K34">
        <f t="shared" si="77"/>
        <v>0</v>
      </c>
      <c r="L34">
        <f t="shared" si="77"/>
        <v>0</v>
      </c>
      <c r="M34">
        <f>T25</f>
        <v>0</v>
      </c>
      <c r="O34" t="str">
        <f>IF($M34&lt;=$M33,$F34,$F33)</f>
        <v>NARANJA MECÀNICA</v>
      </c>
      <c r="P34">
        <f t="shared" si="74"/>
        <v>0</v>
      </c>
      <c r="S34" t="str">
        <f>O34</f>
        <v>NARANJA MECÀNICA</v>
      </c>
      <c r="T34">
        <f t="shared" si="75"/>
        <v>0</v>
      </c>
      <c r="W34" t="str">
        <f>S34</f>
        <v>NARANJA MECÀNICA</v>
      </c>
      <c r="X34">
        <f t="shared" si="76"/>
        <v>0</v>
      </c>
      <c r="AA34" t="str">
        <f>W34</f>
        <v>NARANJA MECÀNICA</v>
      </c>
      <c r="AB34">
        <f>VLOOKUP(AA34,W33:X42,2,FALSE)</f>
        <v>0</v>
      </c>
      <c r="AE34" t="str">
        <f>AA34</f>
        <v>NARANJA MECÀNICA</v>
      </c>
      <c r="AF34">
        <f>VLOOKUP(AE34,AA33:AB42,2,FALSE)</f>
        <v>0</v>
      </c>
      <c r="AI34" t="str">
        <f>AE34</f>
        <v>NARANJA MECÀNICA</v>
      </c>
      <c r="AJ34">
        <f>VLOOKUP(AI34,AE33:AF42,2,FALSE)</f>
        <v>0</v>
      </c>
      <c r="AM34" t="str">
        <f>IF($AJ34&gt;=$AJ35,$AI34,$AI35)</f>
        <v>NARANJA MECÀNICA</v>
      </c>
      <c r="AN34">
        <f>VLOOKUP(AM34,AI33:AJ42,2,FALSE)</f>
        <v>0</v>
      </c>
      <c r="AQ34" t="str">
        <f>IF($AN34&gt;=$AN36,$AM34,$AM36)</f>
        <v>NARANJA MECÀNICA</v>
      </c>
      <c r="AR34">
        <f>VLOOKUP(AQ34,AM33:AN42,2,FALSE)</f>
        <v>0</v>
      </c>
      <c r="AU34" t="str">
        <f>IF($AR34&gt;=$AR37,$AQ34,$AQ37)</f>
        <v>NARANJA MECÀNICA</v>
      </c>
      <c r="AV34">
        <f>VLOOKUP(AU34,AQ33:AR42,2,FALSE)</f>
        <v>0</v>
      </c>
      <c r="AY34" t="str">
        <f>IF($AV34&gt;=$AV38,$AU34,$AU38)</f>
        <v>NARANJA MECÀNICA</v>
      </c>
      <c r="AZ34">
        <f>VLOOKUP(AY34,AU33:AV42,2,FALSE)</f>
        <v>0</v>
      </c>
      <c r="BC34" t="str">
        <f>IF($AZ34&gt;=$AZ39,$AY34,$AY39)</f>
        <v>NARANJA MECÀNICA</v>
      </c>
      <c r="BD34">
        <f>VLOOKUP(BC34,AY33:AZ42,2,FALSE)</f>
        <v>0</v>
      </c>
      <c r="BG34" t="str">
        <f>BC34</f>
        <v>NARANJA MECÀNICA</v>
      </c>
      <c r="BH34">
        <f>VLOOKUP(BG34,BC33:BD42,2,FALSE)</f>
        <v>0</v>
      </c>
      <c r="BK34" t="str">
        <f>BG34</f>
        <v>NARANJA MECÀNICA</v>
      </c>
      <c r="BL34">
        <f>VLOOKUP(BK34,BG33:BH42,2,FALSE)</f>
        <v>0</v>
      </c>
      <c r="BO34" t="str">
        <f>BK34</f>
        <v>NARANJA MECÀNICA</v>
      </c>
      <c r="BP34">
        <f>VLOOKUP(BO34,BK33:BL42,2,FALSE)</f>
        <v>0</v>
      </c>
      <c r="BS34" t="str">
        <f>BO34</f>
        <v>NARANJA MECÀNICA</v>
      </c>
      <c r="BT34">
        <f>VLOOKUP(BS34,BO33:BP42,2,FALSE)</f>
        <v>0</v>
      </c>
      <c r="BW34" t="str">
        <f>BS34</f>
        <v>NARANJA MECÀNICA</v>
      </c>
      <c r="BX34">
        <f>VLOOKUP(BW34,BS33:BT42,2,FALSE)</f>
        <v>0</v>
      </c>
      <c r="CA34" t="str">
        <f>BW34</f>
        <v>NARANJA MECÀNICA</v>
      </c>
      <c r="CB34">
        <f>VLOOKUP(CA34,BW33:BX42,2,FALSE)</f>
        <v>0</v>
      </c>
      <c r="CE34" t="str">
        <f>CA34</f>
        <v>NARANJA MECÀNICA</v>
      </c>
      <c r="CF34">
        <f>VLOOKUP(CE34,CA33:CB42,2,FALSE)</f>
        <v>0</v>
      </c>
      <c r="CI34" t="str">
        <f>CE34</f>
        <v>NARANJA MECÀNICA</v>
      </c>
      <c r="CJ34">
        <f>VLOOKUP(CI34,CE33:CF42,2,FALSE)</f>
        <v>0</v>
      </c>
      <c r="CM34" t="str">
        <f>CI34</f>
        <v>NARANJA MECÀNICA</v>
      </c>
      <c r="CN34">
        <f>VLOOKUP(CM34,CI33:CJ42,2,FALSE)</f>
        <v>0</v>
      </c>
      <c r="CQ34" t="str">
        <f>CM34</f>
        <v>NARANJA MECÀNICA</v>
      </c>
      <c r="CR34">
        <f>VLOOKUP(CQ34,CM33:CN42,2,FALSE)</f>
        <v>0</v>
      </c>
    </row>
    <row r="35" spans="6:96" ht="12.75">
      <c r="F35" t="str">
        <f>U2</f>
        <v>BAYERN NIUPI</v>
      </c>
      <c r="G35">
        <f aca="true" t="shared" si="78" ref="G35:M35">U25</f>
        <v>0</v>
      </c>
      <c r="H35">
        <f t="shared" si="78"/>
        <v>0</v>
      </c>
      <c r="I35">
        <f t="shared" si="78"/>
        <v>0</v>
      </c>
      <c r="J35">
        <f t="shared" si="78"/>
        <v>0</v>
      </c>
      <c r="K35">
        <f t="shared" si="78"/>
        <v>0</v>
      </c>
      <c r="L35">
        <f t="shared" si="78"/>
        <v>0</v>
      </c>
      <c r="M35">
        <f t="shared" si="78"/>
        <v>0</v>
      </c>
      <c r="O35" t="str">
        <f>F35</f>
        <v>BAYERN NIUPI</v>
      </c>
      <c r="P35">
        <f t="shared" si="74"/>
        <v>0</v>
      </c>
      <c r="S35" t="str">
        <f>IF($P35&lt;=$P33,$O35,$O33)</f>
        <v>BAYERN NIUPI</v>
      </c>
      <c r="T35">
        <f t="shared" si="75"/>
        <v>0</v>
      </c>
      <c r="W35" t="str">
        <f>S35</f>
        <v>BAYERN NIUPI</v>
      </c>
      <c r="X35">
        <f t="shared" si="76"/>
        <v>0</v>
      </c>
      <c r="AA35" t="str">
        <f>W35</f>
        <v>BAYERN NIUPI</v>
      </c>
      <c r="AB35">
        <f>VLOOKUP(AA35,W33:X42,2,FALSE)</f>
        <v>0</v>
      </c>
      <c r="AE35" t="str">
        <f>AA35</f>
        <v>BAYERN NIUPI</v>
      </c>
      <c r="AF35">
        <f>VLOOKUP(AE35,AA33:AB42,2,FALSE)</f>
        <v>0</v>
      </c>
      <c r="AI35" t="str">
        <f>AE35</f>
        <v>BAYERN NIUPI</v>
      </c>
      <c r="AJ35">
        <f>VLOOKUP(AI35,AE33:AF42,2,FALSE)</f>
        <v>0</v>
      </c>
      <c r="AM35" t="str">
        <f>IF($AJ35&lt;=$AJ34,$AI35,$AI34)</f>
        <v>BAYERN NIUPI</v>
      </c>
      <c r="AN35">
        <f>VLOOKUP(AM35,AI33:AJ42,2,FALSE)</f>
        <v>0</v>
      </c>
      <c r="AQ35" t="str">
        <f>AM35</f>
        <v>BAYERN NIUPI</v>
      </c>
      <c r="AR35">
        <f>VLOOKUP(AQ35,AM33:AN42,2,FALSE)</f>
        <v>0</v>
      </c>
      <c r="AU35" t="str">
        <f>AQ35</f>
        <v>BAYERN NIUPI</v>
      </c>
      <c r="AV35">
        <f>VLOOKUP(AU35,AQ33:AR42,2,FALSE)</f>
        <v>0</v>
      </c>
      <c r="AY35" t="str">
        <f>AU35</f>
        <v>BAYERN NIUPI</v>
      </c>
      <c r="AZ35">
        <f>VLOOKUP(AY35,AU33:AV42,2,FALSE)</f>
        <v>0</v>
      </c>
      <c r="BC35" t="str">
        <f>AY35</f>
        <v>BAYERN NIUPI</v>
      </c>
      <c r="BD35">
        <f>VLOOKUP(BC35,AY33:AZ42,2,FALSE)</f>
        <v>0</v>
      </c>
      <c r="BG35" t="str">
        <f>IF($BD35&gt;=$BD36,$BC35,$BC36)</f>
        <v>BAYERN NIUPI</v>
      </c>
      <c r="BH35">
        <f>VLOOKUP(BG35,BC33:BD42,2,FALSE)</f>
        <v>0</v>
      </c>
      <c r="BK35" t="str">
        <f>IF($BH35&gt;=$BH37,$BG35,$BG37)</f>
        <v>BAYERN NIUPI</v>
      </c>
      <c r="BL35">
        <f>VLOOKUP(BK35,BG33:BH42,2,FALSE)</f>
        <v>0</v>
      </c>
      <c r="BO35" t="str">
        <f>IF($BL35&gt;=$BL38,$BK35,$BK38)</f>
        <v>BAYERN NIUPI</v>
      </c>
      <c r="BP35">
        <f>VLOOKUP(BO35,BK33:BL42,2,FALSE)</f>
        <v>0</v>
      </c>
      <c r="BS35" t="str">
        <f>IF($BP35&gt;=$BP39,$BO35,$BO39)</f>
        <v>BAYERN NIUPI</v>
      </c>
      <c r="BT35">
        <f>VLOOKUP(BS35,BO33:BP42,2,FALSE)</f>
        <v>0</v>
      </c>
      <c r="BW35" t="str">
        <f>BS35</f>
        <v>BAYERN NIUPI</v>
      </c>
      <c r="BX35">
        <f>VLOOKUP(BW35,BS33:BT42,2,FALSE)</f>
        <v>0</v>
      </c>
      <c r="CA35" t="str">
        <f>BW35</f>
        <v>BAYERN NIUPI</v>
      </c>
      <c r="CB35">
        <f>VLOOKUP(CA35,BW33:BX42,2,FALSE)</f>
        <v>0</v>
      </c>
      <c r="CE35" t="str">
        <f>CA35</f>
        <v>BAYERN NIUPI</v>
      </c>
      <c r="CF35">
        <f>VLOOKUP(CE35,CA33:CB42,2,FALSE)</f>
        <v>0</v>
      </c>
      <c r="CI35" t="str">
        <f>CE35</f>
        <v>BAYERN NIUPI</v>
      </c>
      <c r="CJ35">
        <f>VLOOKUP(CI35,CE33:CF42,2,FALSE)</f>
        <v>0</v>
      </c>
      <c r="CM35" t="str">
        <f>CI35</f>
        <v>BAYERN NIUPI</v>
      </c>
      <c r="CN35">
        <f>VLOOKUP(CM35,CI33:CJ42,2,FALSE)</f>
        <v>0</v>
      </c>
      <c r="CQ35" t="str">
        <f>CM35</f>
        <v>BAYERN NIUPI</v>
      </c>
      <c r="CR35">
        <f>VLOOKUP(CQ35,CM33:CN42,2,FALSE)</f>
        <v>0</v>
      </c>
    </row>
    <row r="36" spans="6:96" ht="12.75">
      <c r="F36" t="str">
        <f>AB2</f>
        <v>LA NARANJA MECÀNICA</v>
      </c>
      <c r="G36">
        <f aca="true" t="shared" si="79" ref="G36:M36">AB25</f>
        <v>0</v>
      </c>
      <c r="H36">
        <f t="shared" si="79"/>
        <v>0</v>
      </c>
      <c r="I36">
        <f t="shared" si="79"/>
        <v>0</v>
      </c>
      <c r="J36">
        <f t="shared" si="79"/>
        <v>0</v>
      </c>
      <c r="K36">
        <f t="shared" si="79"/>
        <v>0</v>
      </c>
      <c r="L36">
        <f t="shared" si="79"/>
        <v>0</v>
      </c>
      <c r="M36">
        <f t="shared" si="79"/>
        <v>0</v>
      </c>
      <c r="O36" t="str">
        <f>F36</f>
        <v>LA NARANJA MECÀNICA</v>
      </c>
      <c r="P36">
        <f t="shared" si="74"/>
        <v>0</v>
      </c>
      <c r="S36" t="str">
        <f>O36</f>
        <v>LA NARANJA MECÀNICA</v>
      </c>
      <c r="T36">
        <f t="shared" si="75"/>
        <v>0</v>
      </c>
      <c r="W36" t="str">
        <f>IF($T36&lt;=$T33,$S36,$S33)</f>
        <v>LA NARANJA MECÀNICA</v>
      </c>
      <c r="X36">
        <f t="shared" si="76"/>
        <v>0</v>
      </c>
      <c r="AA36" t="str">
        <f>W36</f>
        <v>LA NARANJA MECÀNICA</v>
      </c>
      <c r="AB36">
        <f>VLOOKUP(AA36,W33:X42,2,FALSE)</f>
        <v>0</v>
      </c>
      <c r="AE36" t="str">
        <f>AA36</f>
        <v>LA NARANJA MECÀNICA</v>
      </c>
      <c r="AF36">
        <f>VLOOKUP(AE36,AA33:AB42,2,FALSE)</f>
        <v>0</v>
      </c>
      <c r="AI36" t="str">
        <f>AE36</f>
        <v>LA NARANJA MECÀNICA</v>
      </c>
      <c r="AJ36">
        <f>VLOOKUP(AI36,AE33:AF42,2,FALSE)</f>
        <v>0</v>
      </c>
      <c r="AM36" t="str">
        <f>AI36</f>
        <v>LA NARANJA MECÀNICA</v>
      </c>
      <c r="AN36">
        <f>VLOOKUP(AM36,AI33:AJ42,2,FALSE)</f>
        <v>0</v>
      </c>
      <c r="AQ36" t="str">
        <f>IF($AN36&lt;=$AN34,$AM36,$AM34)</f>
        <v>LA NARANJA MECÀNICA</v>
      </c>
      <c r="AR36">
        <f>VLOOKUP(AQ36,AM33:AN42,2,FALSE)</f>
        <v>0</v>
      </c>
      <c r="AU36" t="str">
        <f>AQ36</f>
        <v>LA NARANJA MECÀNICA</v>
      </c>
      <c r="AV36">
        <f>VLOOKUP(AU36,AQ33:AR42,2,FALSE)</f>
        <v>0</v>
      </c>
      <c r="AY36" t="str">
        <f>AU36</f>
        <v>LA NARANJA MECÀNICA</v>
      </c>
      <c r="AZ36">
        <f>VLOOKUP(AY36,AU33:AV42,2,FALSE)</f>
        <v>0</v>
      </c>
      <c r="BC36" t="str">
        <f>AY36</f>
        <v>LA NARANJA MECÀNICA</v>
      </c>
      <c r="BD36">
        <f>VLOOKUP(BC36,AY33:AZ42,2,FALSE)</f>
        <v>0</v>
      </c>
      <c r="BG36" t="str">
        <f>IF($BD36&lt;=$BD35,$BC36,$BC35)</f>
        <v>LA NARANJA MECÀNICA</v>
      </c>
      <c r="BH36">
        <f>VLOOKUP(BG36,BC33:BD42,2,FALSE)</f>
        <v>0</v>
      </c>
      <c r="BK36" t="str">
        <f>BG36</f>
        <v>LA NARANJA MECÀNICA</v>
      </c>
      <c r="BL36">
        <f>VLOOKUP(BK36,BG33:BH42,2,FALSE)</f>
        <v>0</v>
      </c>
      <c r="BO36" t="str">
        <f>BK36</f>
        <v>LA NARANJA MECÀNICA</v>
      </c>
      <c r="BP36">
        <f>VLOOKUP(BO36,BK33:BL42,2,FALSE)</f>
        <v>0</v>
      </c>
      <c r="BS36" t="str">
        <f>BO36</f>
        <v>LA NARANJA MECÀNICA</v>
      </c>
      <c r="BT36">
        <f>VLOOKUP(BS36,BO33:BP42,2,FALSE)</f>
        <v>0</v>
      </c>
      <c r="BW36" t="str">
        <f>IF($BT36&gt;=$BT37,$BS36,$BS37)</f>
        <v>LA NARANJA MECÀNICA</v>
      </c>
      <c r="BX36">
        <f>VLOOKUP(BW36,BS33:BT42,2,FALSE)</f>
        <v>0</v>
      </c>
      <c r="CA36" t="str">
        <f>IF($BX36&gt;=$BX38,$BW36,$BW38)</f>
        <v>LA NARANJA MECÀNICA</v>
      </c>
      <c r="CB36">
        <f>VLOOKUP(CA36,BW33:BX42,2,FALSE)</f>
        <v>0</v>
      </c>
      <c r="CE36" t="str">
        <f>IF($CB36&gt;=$CB39,$CA36,$CA39)</f>
        <v>LA NARANJA MECÀNICA</v>
      </c>
      <c r="CF36">
        <f>VLOOKUP(CE36,CA33:CB42,2,FALSE)</f>
        <v>0</v>
      </c>
      <c r="CI36" t="str">
        <f>CE36</f>
        <v>LA NARANJA MECÀNICA</v>
      </c>
      <c r="CJ36">
        <f>VLOOKUP(CI36,CE33:CF42,2,FALSE)</f>
        <v>0</v>
      </c>
      <c r="CM36" t="str">
        <f>CI36</f>
        <v>LA NARANJA MECÀNICA</v>
      </c>
      <c r="CN36">
        <f>VLOOKUP(CM36,CI33:CJ42,2,FALSE)</f>
        <v>0</v>
      </c>
      <c r="CQ36" t="str">
        <f>CM36</f>
        <v>LA NARANJA MECÀNICA</v>
      </c>
      <c r="CR36">
        <f>VLOOKUP(CQ36,CM33:CN42,2,FALSE)</f>
        <v>0</v>
      </c>
    </row>
    <row r="37" spans="6:96" ht="12.75">
      <c r="F37" t="str">
        <f>AI2</f>
        <v>LORITOS F.C.</v>
      </c>
      <c r="G37">
        <f>AI25</f>
        <v>0</v>
      </c>
      <c r="H37">
        <f aca="true" t="shared" si="80" ref="H37:M37">AJ25</f>
        <v>0</v>
      </c>
      <c r="I37">
        <f t="shared" si="80"/>
        <v>0</v>
      </c>
      <c r="J37">
        <f t="shared" si="80"/>
        <v>0</v>
      </c>
      <c r="K37">
        <f t="shared" si="80"/>
        <v>0</v>
      </c>
      <c r="L37">
        <f t="shared" si="80"/>
        <v>0</v>
      </c>
      <c r="M37">
        <f t="shared" si="80"/>
        <v>0</v>
      </c>
      <c r="O37" t="str">
        <f>F37</f>
        <v>LORITOS F.C.</v>
      </c>
      <c r="P37">
        <f t="shared" si="74"/>
        <v>0</v>
      </c>
      <c r="S37" t="str">
        <f>O37</f>
        <v>LORITOS F.C.</v>
      </c>
      <c r="T37">
        <f t="shared" si="75"/>
        <v>0</v>
      </c>
      <c r="W37" t="str">
        <f>S37</f>
        <v>LORITOS F.C.</v>
      </c>
      <c r="X37">
        <f t="shared" si="76"/>
        <v>0</v>
      </c>
      <c r="AA37" t="str">
        <f>IF($X37&lt;=$X33,$W37,$W33)</f>
        <v>LORITOS F.C.</v>
      </c>
      <c r="AB37">
        <f>VLOOKUP(AA37,W33:X42,2,FALSE)</f>
        <v>0</v>
      </c>
      <c r="AE37" t="str">
        <f>AA37</f>
        <v>LORITOS F.C.</v>
      </c>
      <c r="AF37">
        <f>VLOOKUP(AE37,AA33:AB42,2,FALSE)</f>
        <v>0</v>
      </c>
      <c r="AI37" t="str">
        <f>AE37</f>
        <v>LORITOS F.C.</v>
      </c>
      <c r="AJ37">
        <f>VLOOKUP(AI37,AE33:AF42,2,FALSE)</f>
        <v>0</v>
      </c>
      <c r="AM37" t="str">
        <f>AI37</f>
        <v>LORITOS F.C.</v>
      </c>
      <c r="AN37">
        <f>VLOOKUP(AM37,AI33:AJ42,2,FALSE)</f>
        <v>0</v>
      </c>
      <c r="AQ37" t="str">
        <f>AM37</f>
        <v>LORITOS F.C.</v>
      </c>
      <c r="AR37">
        <f>VLOOKUP(AQ37,AM33:AN42,2,FALSE)</f>
        <v>0</v>
      </c>
      <c r="AU37" t="str">
        <f>IF($AR37&lt;=$AR34,$AQ37,$AQ34)</f>
        <v>LORITOS F.C.</v>
      </c>
      <c r="AV37">
        <f>VLOOKUP(AU37,AQ33:AR42,2,FALSE)</f>
        <v>0</v>
      </c>
      <c r="AY37" t="str">
        <f>AU37</f>
        <v>LORITOS F.C.</v>
      </c>
      <c r="AZ37">
        <f>VLOOKUP(AY37,AU33:AV42,2,FALSE)</f>
        <v>0</v>
      </c>
      <c r="BC37" t="str">
        <f>AY37</f>
        <v>LORITOS F.C.</v>
      </c>
      <c r="BD37">
        <f>VLOOKUP(BC37,AY33:AZ42,2,FALSE)</f>
        <v>0</v>
      </c>
      <c r="BG37" t="str">
        <f>BC37</f>
        <v>LORITOS F.C.</v>
      </c>
      <c r="BH37">
        <f>VLOOKUP(BG37,BC33:BD42,2,FALSE)</f>
        <v>0</v>
      </c>
      <c r="BK37" t="str">
        <f>IF($BH37&lt;=$BH35,$BG37,$BG35)</f>
        <v>LORITOS F.C.</v>
      </c>
      <c r="BL37">
        <f>VLOOKUP(BK37,BG33:BH42,2,FALSE)</f>
        <v>0</v>
      </c>
      <c r="BO37" t="str">
        <f>BK37</f>
        <v>LORITOS F.C.</v>
      </c>
      <c r="BP37">
        <f>VLOOKUP(BO37,BK33:BL42,2,FALSE)</f>
        <v>0</v>
      </c>
      <c r="BS37" t="str">
        <f>BO37</f>
        <v>LORITOS F.C.</v>
      </c>
      <c r="BT37">
        <f>VLOOKUP(BS37,BO33:BP42,2,FALSE)</f>
        <v>0</v>
      </c>
      <c r="BW37" t="str">
        <f>IF(BT37&lt;=BT36,BS37,BS36)</f>
        <v>LORITOS F.C.</v>
      </c>
      <c r="BX37">
        <f>VLOOKUP(BW37,BS33:BT42,2,FALSE)</f>
        <v>0</v>
      </c>
      <c r="CA37" t="str">
        <f>BW37</f>
        <v>LORITOS F.C.</v>
      </c>
      <c r="CB37">
        <f>VLOOKUP(CA37,BW33:BX42,2,FALSE)</f>
        <v>0</v>
      </c>
      <c r="CE37" t="str">
        <f>CA37</f>
        <v>LORITOS F.C.</v>
      </c>
      <c r="CF37">
        <f>VLOOKUP(CE37,CA33:CB42,2,FALSE)</f>
        <v>0</v>
      </c>
      <c r="CI37" t="str">
        <f>IF($CF37&gt;=$CF38,$CE37,$CE38)</f>
        <v>LORITOS F.C.</v>
      </c>
      <c r="CJ37">
        <f>VLOOKUP(CI37,CE33:CF42,2,FALSE)</f>
        <v>0</v>
      </c>
      <c r="CM37" t="str">
        <f>IF($CJ37&gt;=$CJ39,$CI37,$CI39)</f>
        <v>LORITOS F.C.</v>
      </c>
      <c r="CN37">
        <f>VLOOKUP(CM37,CI33:CJ42,2,FALSE)</f>
        <v>0</v>
      </c>
      <c r="CQ37" t="str">
        <f>CM37</f>
        <v>LORITOS F.C.</v>
      </c>
      <c r="CR37">
        <f>VLOOKUP(CQ37,CM33:CN42,2,FALSE)</f>
        <v>0</v>
      </c>
    </row>
    <row r="38" spans="6:96" ht="12.75">
      <c r="F38" t="str">
        <f>AP2</f>
        <v>FRANCO CANADIENSE</v>
      </c>
      <c r="G38">
        <f>AP25</f>
        <v>0</v>
      </c>
      <c r="H38">
        <f aca="true" t="shared" si="81" ref="H38:M38">AQ25</f>
        <v>0</v>
      </c>
      <c r="I38">
        <f t="shared" si="81"/>
        <v>0</v>
      </c>
      <c r="J38">
        <f t="shared" si="81"/>
        <v>0</v>
      </c>
      <c r="K38">
        <f t="shared" si="81"/>
        <v>0</v>
      </c>
      <c r="L38">
        <f t="shared" si="81"/>
        <v>0</v>
      </c>
      <c r="M38">
        <f t="shared" si="81"/>
        <v>0</v>
      </c>
      <c r="O38" t="str">
        <f>F38</f>
        <v>FRANCO CANADIENSE</v>
      </c>
      <c r="P38">
        <f t="shared" si="74"/>
        <v>0</v>
      </c>
      <c r="S38" t="str">
        <f>O38</f>
        <v>FRANCO CANADIENSE</v>
      </c>
      <c r="T38">
        <f t="shared" si="75"/>
        <v>0</v>
      </c>
      <c r="W38" t="str">
        <f>S38</f>
        <v>FRANCO CANADIENSE</v>
      </c>
      <c r="X38">
        <f t="shared" si="76"/>
        <v>0</v>
      </c>
      <c r="AA38" t="str">
        <f>W38</f>
        <v>FRANCO CANADIENSE</v>
      </c>
      <c r="AB38">
        <f>VLOOKUP(AA38,W33:X42,2,FALSE)</f>
        <v>0</v>
      </c>
      <c r="AE38" t="str">
        <f>IF($AB38&lt;=$AB33,$AA38,$AA33)</f>
        <v>FRANCO CANADIENSE</v>
      </c>
      <c r="AF38">
        <f>VLOOKUP(AE38,AA33:AB42,2,FALSE)</f>
        <v>0</v>
      </c>
      <c r="AI38" t="str">
        <f>AE38</f>
        <v>FRANCO CANADIENSE</v>
      </c>
      <c r="AJ38">
        <f>VLOOKUP(AI38,AE33:AF42,2,FALSE)</f>
        <v>0</v>
      </c>
      <c r="AM38" t="str">
        <f>AI38</f>
        <v>FRANCO CANADIENSE</v>
      </c>
      <c r="AN38">
        <f>VLOOKUP(AM38,AI33:AJ42,2,FALSE)</f>
        <v>0</v>
      </c>
      <c r="AQ38" t="str">
        <f>AM38</f>
        <v>FRANCO CANADIENSE</v>
      </c>
      <c r="AR38">
        <f>VLOOKUP(AQ38,AM33:AN42,2,FALSE)</f>
        <v>0</v>
      </c>
      <c r="AU38" t="str">
        <f>AQ38</f>
        <v>FRANCO CANADIENSE</v>
      </c>
      <c r="AV38">
        <f>VLOOKUP(AU38,AQ33:AR42,2,FALSE)</f>
        <v>0</v>
      </c>
      <c r="AY38" t="str">
        <f>IF($AV38&lt;=$AV34,$AU38,$AU34)</f>
        <v>FRANCO CANADIENSE</v>
      </c>
      <c r="AZ38">
        <f>VLOOKUP(AY38,AU33:AV42,2,FALSE)</f>
        <v>0</v>
      </c>
      <c r="BC38" t="str">
        <f>AY38</f>
        <v>FRANCO CANADIENSE</v>
      </c>
      <c r="BD38">
        <f>VLOOKUP(BC38,AY33:AZ42,2,FALSE)</f>
        <v>0</v>
      </c>
      <c r="BG38" t="str">
        <f>BC38</f>
        <v>FRANCO CANADIENSE</v>
      </c>
      <c r="BH38">
        <f>VLOOKUP(BG38,BC33:BD42,2,FALSE)</f>
        <v>0</v>
      </c>
      <c r="BK38" t="str">
        <f>BG38</f>
        <v>FRANCO CANADIENSE</v>
      </c>
      <c r="BL38">
        <f>VLOOKUP(BK38,BG33:BH42,2,FALSE)</f>
        <v>0</v>
      </c>
      <c r="BO38" t="str">
        <f>IF($BL38&lt;=$BL35,$BK38,$BK35)</f>
        <v>FRANCO CANADIENSE</v>
      </c>
      <c r="BP38">
        <f>VLOOKUP(BO38,BK33:BL42,2,FALSE)</f>
        <v>0</v>
      </c>
      <c r="BS38" t="str">
        <f>BO38</f>
        <v>FRANCO CANADIENSE</v>
      </c>
      <c r="BT38">
        <f>VLOOKUP(BS38,BO33:BP42,2,FALSE)</f>
        <v>0</v>
      </c>
      <c r="BW38" t="str">
        <f>BS38</f>
        <v>FRANCO CANADIENSE</v>
      </c>
      <c r="BX38">
        <f>VLOOKUP(BW38,BS33:BT42,2,FALSE)</f>
        <v>0</v>
      </c>
      <c r="CA38" t="str">
        <f>IF($BX38&lt;=$BX36,$BW38,$BW36)</f>
        <v>FRANCO CANADIENSE</v>
      </c>
      <c r="CB38">
        <f>VLOOKUP(CA38,BW33:BX42,2,FALSE)</f>
        <v>0</v>
      </c>
      <c r="CE38" t="str">
        <f>CA38</f>
        <v>FRANCO CANADIENSE</v>
      </c>
      <c r="CF38">
        <f>VLOOKUP(CE38,CA33:CB42,2,FALSE)</f>
        <v>0</v>
      </c>
      <c r="CI38" t="str">
        <f>IF($CF38&lt;=$CF37,$CE38,$CE37)</f>
        <v>FRANCO CANADIENSE</v>
      </c>
      <c r="CJ38">
        <f>VLOOKUP(CI38,CE33:CF42,2,FALSE)</f>
        <v>0</v>
      </c>
      <c r="CM38" t="str">
        <f>CI38</f>
        <v>FRANCO CANADIENSE</v>
      </c>
      <c r="CN38">
        <f>VLOOKUP(CM38,CI33:CJ42,2,FALSE)</f>
        <v>0</v>
      </c>
      <c r="CQ38" t="str">
        <f>IF($CN38&gt;=$CN39,$CM38,$CM39)</f>
        <v>FRANCO CANADIENSE</v>
      </c>
      <c r="CR38">
        <f>VLOOKUP(CQ38,CM33:CN42,2,FALSE)</f>
        <v>0</v>
      </c>
    </row>
    <row r="39" spans="6:96" ht="12.75">
      <c r="F39">
        <f>AW2</f>
      </c>
      <c r="G39">
        <f>AW25</f>
        <v>0</v>
      </c>
      <c r="H39">
        <f aca="true" t="shared" si="82" ref="H39:M39">AX25</f>
        <v>0</v>
      </c>
      <c r="I39">
        <f t="shared" si="82"/>
        <v>0</v>
      </c>
      <c r="J39">
        <f t="shared" si="82"/>
        <v>0</v>
      </c>
      <c r="K39">
        <f t="shared" si="82"/>
        <v>0</v>
      </c>
      <c r="L39">
        <f t="shared" si="82"/>
        <v>0</v>
      </c>
      <c r="M39">
        <f t="shared" si="82"/>
        <v>0</v>
      </c>
      <c r="O39">
        <f>F39</f>
      </c>
      <c r="P39">
        <f t="shared" si="74"/>
        <v>0</v>
      </c>
      <c r="S39">
        <f>O39</f>
      </c>
      <c r="T39">
        <f t="shared" si="75"/>
        <v>0</v>
      </c>
      <c r="W39">
        <f>S39</f>
      </c>
      <c r="X39">
        <f t="shared" si="76"/>
        <v>0</v>
      </c>
      <c r="AA39">
        <f>W39</f>
      </c>
      <c r="AB39">
        <f>VLOOKUP(AA39,W33:X42,2,FALSE)</f>
        <v>0</v>
      </c>
      <c r="AE39">
        <f>AA39</f>
      </c>
      <c r="AF39">
        <f>VLOOKUP(AE39,AA33:AB42,2,FALSE)</f>
        <v>0</v>
      </c>
      <c r="AI39">
        <f>IF($AF39&lt;=$AF33,$AE39,$AE33)</f>
      </c>
      <c r="AJ39">
        <f>VLOOKUP(AI39,AE33:AF42,2,FALSE)</f>
        <v>0</v>
      </c>
      <c r="AM39">
        <f>AI39</f>
      </c>
      <c r="AN39">
        <f>VLOOKUP(AM39,AI33:AJ42,2,FALSE)</f>
        <v>0</v>
      </c>
      <c r="AQ39">
        <f>AM39</f>
      </c>
      <c r="AR39">
        <f>VLOOKUP(AQ39,AM33:AN42,2,FALSE)</f>
        <v>0</v>
      </c>
      <c r="AU39">
        <f>AQ39</f>
      </c>
      <c r="AV39">
        <f>VLOOKUP(AU39,AQ33:AR42,2,FALSE)</f>
        <v>0</v>
      </c>
      <c r="AY39">
        <f>AU39</f>
      </c>
      <c r="AZ39">
        <f>VLOOKUP(AY39,AU33:AV42,2,FALSE)</f>
        <v>0</v>
      </c>
      <c r="BC39">
        <f>IF($AZ39&lt;=$AZ34,$AY39,$AY34)</f>
      </c>
      <c r="BD39">
        <f>VLOOKUP(BC39,AY33:AZ42,2,FALSE)</f>
        <v>0</v>
      </c>
      <c r="BG39">
        <f>BC39</f>
      </c>
      <c r="BH39">
        <f>VLOOKUP(BG39,BC33:BD42,2,FALSE)</f>
        <v>0</v>
      </c>
      <c r="BK39">
        <f>BG39</f>
      </c>
      <c r="BL39">
        <f>VLOOKUP(BK39,BG33:BH42,2,FALSE)</f>
        <v>0</v>
      </c>
      <c r="BO39">
        <f>BK39</f>
      </c>
      <c r="BP39">
        <f>VLOOKUP(BO39,BK33:BL42,2,FALSE)</f>
        <v>0</v>
      </c>
      <c r="BS39">
        <f>IF($BP39&lt;=$BP35,$BO39,$BO35)</f>
      </c>
      <c r="BT39">
        <f>VLOOKUP(BS39,BO33:BP42,2,FALSE)</f>
        <v>0</v>
      </c>
      <c r="BW39">
        <f>BS39</f>
      </c>
      <c r="BX39">
        <f>VLOOKUP(BW39,BS33:BT42,2,FALSE)</f>
        <v>0</v>
      </c>
      <c r="CA39">
        <f>BW39</f>
      </c>
      <c r="CB39">
        <f>VLOOKUP(CA39,BW33:BX42,2,FALSE)</f>
        <v>0</v>
      </c>
      <c r="CE39">
        <f>IF($CB39&lt;=$CB36,$CA39,$CA36)</f>
      </c>
      <c r="CF39">
        <f>VLOOKUP(CE39,CA33:CB42,2,FALSE)</f>
        <v>0</v>
      </c>
      <c r="CI39">
        <f>CE39</f>
      </c>
      <c r="CJ39">
        <f>VLOOKUP(CI39,CE33:CF42,2,FALSE)</f>
        <v>0</v>
      </c>
      <c r="CM39">
        <f>IF($CJ39&lt;=$CJ37,$CI39,$CI37)</f>
      </c>
      <c r="CN39">
        <f>VLOOKUP(CM39,CI33:CJ42,2,FALSE)</f>
        <v>0</v>
      </c>
      <c r="CQ39">
        <f>IF($CN39&lt;=$CN38,$CM39,$CM38)</f>
      </c>
      <c r="CR39">
        <f>VLOOKUP(CQ39,CM33:CN42,2,FALSE)</f>
        <v>0</v>
      </c>
    </row>
    <row r="45" spans="6:97" ht="12.75">
      <c r="F45" t="str">
        <f>CQ33</f>
        <v>OLD JOHN F.C.</v>
      </c>
      <c r="J45">
        <f>CR33</f>
        <v>0</v>
      </c>
      <c r="K45">
        <f aca="true" t="shared" si="83" ref="K45:K51">VLOOKUP(AI33,$F$33:$M$42,6,FALSE)</f>
        <v>0</v>
      </c>
      <c r="L45">
        <f aca="true" t="shared" si="84" ref="L45:L51">VLOOKUP(AI33,$F$33:$M$42,7,FALSE)</f>
        <v>0</v>
      </c>
      <c r="M45">
        <f aca="true" t="shared" si="85" ref="M45:M51">K45-L45</f>
        <v>0</v>
      </c>
      <c r="O45" t="str">
        <f>IF(AND($J45=$J46,$M46&gt;$M45),$F46,$F45)</f>
        <v>OLD JOHN F.C.</v>
      </c>
      <c r="P45">
        <f aca="true" t="shared" si="86" ref="P45:P51">VLOOKUP(O45,$F$45:$M$54,5,FALSE)</f>
        <v>0</v>
      </c>
      <c r="Q45">
        <f aca="true" t="shared" si="87" ref="Q45:Q51">VLOOKUP(O45,$F$45:$M$54,8,FALSE)</f>
        <v>0</v>
      </c>
      <c r="S45" t="str">
        <f>IF(AND(P45=P47,Q47&gt;Q45),O47,O45)</f>
        <v>OLD JOHN F.C.</v>
      </c>
      <c r="T45">
        <f aca="true" t="shared" si="88" ref="T45:T51">VLOOKUP(S45,$O$45:$Q$54,2,FALSE)</f>
        <v>0</v>
      </c>
      <c r="U45">
        <f aca="true" t="shared" si="89" ref="U45:U51">VLOOKUP(S45,$O$45:$Q$54,3,FALSE)</f>
        <v>0</v>
      </c>
      <c r="W45" t="str">
        <f>IF(AND(T45=T48,U48&gt;U45),S48,S45)</f>
        <v>OLD JOHN F.C.</v>
      </c>
      <c r="X45">
        <f aca="true" t="shared" si="90" ref="X45:X51">VLOOKUP(W45,$S$45:$U$54,2,FALSE)</f>
        <v>0</v>
      </c>
      <c r="Y45">
        <f aca="true" t="shared" si="91" ref="Y45:Y51">VLOOKUP(W45,$S$45:$U$54,3,FALSE)</f>
        <v>0</v>
      </c>
      <c r="AA45" t="str">
        <f>IF(AND(X45=X49,Y49&gt;Y45),W49,W45)</f>
        <v>OLD JOHN F.C.</v>
      </c>
      <c r="AB45">
        <f>VLOOKUP(AA45,W45:Y54,2,FALSE)</f>
        <v>0</v>
      </c>
      <c r="AC45">
        <f>VLOOKUP(AA45,W45:Y54,3,FALSE)</f>
        <v>0</v>
      </c>
      <c r="AE45" t="str">
        <f>IF(AND(AB45=AB50,AC50&gt;AC45),AA50,AA45)</f>
        <v>OLD JOHN F.C.</v>
      </c>
      <c r="AF45">
        <f>VLOOKUP(AE45,AA45:AC54,2,FALSE)</f>
        <v>0</v>
      </c>
      <c r="AG45">
        <f>VLOOKUP(AE45,AA45:AC54,3,FALSE)</f>
        <v>0</v>
      </c>
      <c r="AI45" t="str">
        <f>IF(AND(AF45=AF51,AG51&gt;AG45),AE51,AE45)</f>
        <v>OLD JOHN F.C.</v>
      </c>
      <c r="AJ45">
        <f>VLOOKUP(AI45,AE45:AG54,2,FALSE)</f>
        <v>0</v>
      </c>
      <c r="AK45">
        <f>VLOOKUP(AI45,AE45:AG54,3,FALSE)</f>
        <v>0</v>
      </c>
      <c r="AM45" t="str">
        <f>AI45</f>
        <v>OLD JOHN F.C.</v>
      </c>
      <c r="AN45">
        <f>VLOOKUP(AM45,AI45:AK54,2,FALSE)</f>
        <v>0</v>
      </c>
      <c r="AO45">
        <f>VLOOKUP(AM45,AI45:AK54,3,FALSE)</f>
        <v>0</v>
      </c>
      <c r="AQ45" t="str">
        <f>AM45</f>
        <v>OLD JOHN F.C.</v>
      </c>
      <c r="AR45">
        <f>VLOOKUP(AQ45,AM45:AO54,2,FALSE)</f>
        <v>0</v>
      </c>
      <c r="AS45">
        <f>VLOOKUP(AQ45,AM45:AO54,3,FALSE)</f>
        <v>0</v>
      </c>
      <c r="AU45" t="str">
        <f>AQ45</f>
        <v>OLD JOHN F.C.</v>
      </c>
      <c r="AV45">
        <f>VLOOKUP(AU45,AQ45:AS54,2,FALSE)</f>
        <v>0</v>
      </c>
      <c r="AW45">
        <f>VLOOKUP(AU45,AQ45:AS54,3,FALSE)</f>
        <v>0</v>
      </c>
      <c r="AY45" t="str">
        <f>AU45</f>
        <v>OLD JOHN F.C.</v>
      </c>
      <c r="AZ45">
        <f>VLOOKUP(AY45,AU45:AW54,2,FALSE)</f>
        <v>0</v>
      </c>
      <c r="BA45">
        <f>VLOOKUP(AY45,AU45:AW54,3,FALSE)</f>
        <v>0</v>
      </c>
      <c r="BC45" t="str">
        <f>AY45</f>
        <v>OLD JOHN F.C.</v>
      </c>
      <c r="BD45">
        <f>VLOOKUP(BC45,AY45:BA54,2,FALSE)</f>
        <v>0</v>
      </c>
      <c r="BE45">
        <f>VLOOKUP(BC45,AY45:BA54,3,FALSE)</f>
        <v>0</v>
      </c>
      <c r="BG45" t="str">
        <f>BC45</f>
        <v>OLD JOHN F.C.</v>
      </c>
      <c r="BH45">
        <f>VLOOKUP(BG45,BC45:BE54,2,FALSE)</f>
        <v>0</v>
      </c>
      <c r="BI45">
        <f>VLOOKUP(BG45,BC45:BE54,3,FALSE)</f>
        <v>0</v>
      </c>
      <c r="BK45" t="str">
        <f>BG45</f>
        <v>OLD JOHN F.C.</v>
      </c>
      <c r="BL45">
        <f>VLOOKUP(BK45,BG45:BI54,2,FALSE)</f>
        <v>0</v>
      </c>
      <c r="BM45">
        <f>VLOOKUP(BK45,BG45:BI54,3,FALSE)</f>
        <v>0</v>
      </c>
      <c r="BO45" t="str">
        <f>BK45</f>
        <v>OLD JOHN F.C.</v>
      </c>
      <c r="BP45">
        <f>VLOOKUP(BO45,BK45:BM54,2,FALSE)</f>
        <v>0</v>
      </c>
      <c r="BQ45">
        <f>VLOOKUP(BO45,BK45:BM54,3,FALSE)</f>
        <v>0</v>
      </c>
      <c r="BS45" t="str">
        <f>BO45</f>
        <v>OLD JOHN F.C.</v>
      </c>
      <c r="BT45">
        <f>VLOOKUP(BS45,BO45:BQ54,2,FALSE)</f>
        <v>0</v>
      </c>
      <c r="BU45">
        <f>VLOOKUP(BS45,BO45:BQ54,3,FALSE)</f>
        <v>0</v>
      </c>
      <c r="BW45" t="str">
        <f>BS45</f>
        <v>OLD JOHN F.C.</v>
      </c>
      <c r="BX45">
        <f>VLOOKUP(BW45,BS45:BU54,2,FALSE)</f>
        <v>0</v>
      </c>
      <c r="BY45">
        <f>VLOOKUP(BW45,BS45:BU54,3,FALSE)</f>
        <v>0</v>
      </c>
      <c r="CA45" t="str">
        <f>BW45</f>
        <v>OLD JOHN F.C.</v>
      </c>
      <c r="CB45">
        <f>VLOOKUP(CA45,BW45:BY54,2,FALSE)</f>
        <v>0</v>
      </c>
      <c r="CC45">
        <f>VLOOKUP(CA45,BW45:BY54,3,FALSE)</f>
        <v>0</v>
      </c>
      <c r="CE45" t="str">
        <f>CA45</f>
        <v>OLD JOHN F.C.</v>
      </c>
      <c r="CF45">
        <f>VLOOKUP(CE45,CA45:CC54,2,FALSE)</f>
        <v>0</v>
      </c>
      <c r="CG45">
        <f>VLOOKUP(CE45,CA45:CC54,3,FALSE)</f>
        <v>0</v>
      </c>
      <c r="CI45" t="str">
        <f>CE45</f>
        <v>OLD JOHN F.C.</v>
      </c>
      <c r="CJ45">
        <f>VLOOKUP(CI45,CE45:CG54,2,FALSE)</f>
        <v>0</v>
      </c>
      <c r="CK45">
        <f>VLOOKUP(CI45,CE45:CG54,3,FALSE)</f>
        <v>0</v>
      </c>
      <c r="CM45" t="str">
        <f>CI45</f>
        <v>OLD JOHN F.C.</v>
      </c>
      <c r="CN45">
        <f>VLOOKUP(CM45,CI45:CK54,2,FALSE)</f>
        <v>0</v>
      </c>
      <c r="CO45">
        <f>VLOOKUP(CM45,CI45:CK54,3,FALSE)</f>
        <v>0</v>
      </c>
      <c r="CQ45" t="str">
        <f>CM45</f>
        <v>OLD JOHN F.C.</v>
      </c>
      <c r="CR45">
        <f>VLOOKUP(CQ45,CM45:CO54,2,FALSE)</f>
        <v>0</v>
      </c>
      <c r="CS45">
        <f>VLOOKUP(CQ45,CM45:CO54,3,FALSE)</f>
        <v>0</v>
      </c>
    </row>
    <row r="46" spans="6:97" ht="12.75">
      <c r="F46" t="str">
        <f aca="true" t="shared" si="92" ref="F46:F51">CQ34</f>
        <v>NARANJA MECÀNICA</v>
      </c>
      <c r="J46">
        <f aca="true" t="shared" si="93" ref="J46:J51">CR34</f>
        <v>0</v>
      </c>
      <c r="K46">
        <f t="shared" si="83"/>
        <v>0</v>
      </c>
      <c r="L46">
        <f t="shared" si="84"/>
        <v>0</v>
      </c>
      <c r="M46">
        <f t="shared" si="85"/>
        <v>0</v>
      </c>
      <c r="O46" t="str">
        <f>IF(AND($J45=$J46,$M46&gt;$M45),$F45,$F46)</f>
        <v>NARANJA MECÀNICA</v>
      </c>
      <c r="P46">
        <f t="shared" si="86"/>
        <v>0</v>
      </c>
      <c r="Q46">
        <f t="shared" si="87"/>
        <v>0</v>
      </c>
      <c r="S46" t="str">
        <f>O46</f>
        <v>NARANJA MECÀNICA</v>
      </c>
      <c r="T46">
        <f t="shared" si="88"/>
        <v>0</v>
      </c>
      <c r="U46">
        <f t="shared" si="89"/>
        <v>0</v>
      </c>
      <c r="W46" t="str">
        <f>S46</f>
        <v>NARANJA MECÀNICA</v>
      </c>
      <c r="X46">
        <f t="shared" si="90"/>
        <v>0</v>
      </c>
      <c r="Y46">
        <f t="shared" si="91"/>
        <v>0</v>
      </c>
      <c r="AA46" t="str">
        <f>W46</f>
        <v>NARANJA MECÀNICA</v>
      </c>
      <c r="AB46">
        <f>VLOOKUP(AA46,W45:Y54,2,FALSE)</f>
        <v>0</v>
      </c>
      <c r="AC46">
        <f>VLOOKUP(AA46,W45:Y54,3,FALSE)</f>
        <v>0</v>
      </c>
      <c r="AE46" t="str">
        <f>AA46</f>
        <v>NARANJA MECÀNICA</v>
      </c>
      <c r="AF46">
        <f>VLOOKUP(AE46,AA45:AC54,2,FALSE)</f>
        <v>0</v>
      </c>
      <c r="AG46">
        <f>VLOOKUP(AE46,AA45:AC54,3,FALSE)</f>
        <v>0</v>
      </c>
      <c r="AI46" t="str">
        <f>AE46</f>
        <v>NARANJA MECÀNICA</v>
      </c>
      <c r="AJ46">
        <f>VLOOKUP(AI46,AE45:AG54,2,FALSE)</f>
        <v>0</v>
      </c>
      <c r="AK46">
        <f>VLOOKUP(AI46,AE45:AG54,3,FALSE)</f>
        <v>0</v>
      </c>
      <c r="AM46" t="str">
        <f>IF(AND(AJ46=AJ47,AK47&gt;AK46),AI47,AI46)</f>
        <v>NARANJA MECÀNICA</v>
      </c>
      <c r="AN46">
        <f>VLOOKUP(AM46,AI45:AK54,2,FALSE)</f>
        <v>0</v>
      </c>
      <c r="AO46">
        <f>VLOOKUP(AM46,AI45:AK54,3,FALSE)</f>
        <v>0</v>
      </c>
      <c r="AQ46" t="str">
        <f>IF(AND(AN46=AN48,AO48&gt;AO46),AM48,AM46)</f>
        <v>NARANJA MECÀNICA</v>
      </c>
      <c r="AR46">
        <f>VLOOKUP(AQ46,AM45:AO54,2,FALSE)</f>
        <v>0</v>
      </c>
      <c r="AS46">
        <f>VLOOKUP(AQ46,AM45:AO54,3,FALSE)</f>
        <v>0</v>
      </c>
      <c r="AU46" t="str">
        <f>IF(AND(AR46=AR49,AS49&gt;AS46),AQ49,AQ46)</f>
        <v>NARANJA MECÀNICA</v>
      </c>
      <c r="AV46">
        <f>VLOOKUP(AU46,AQ45:AS54,2,FALSE)</f>
        <v>0</v>
      </c>
      <c r="AW46">
        <f>VLOOKUP(AU46,AQ45:AS54,3,FALSE)</f>
        <v>0</v>
      </c>
      <c r="AY46" t="str">
        <f>IF(AND(AV46=AV50,AW50&gt;AW46),AU50,AU46)</f>
        <v>NARANJA MECÀNICA</v>
      </c>
      <c r="AZ46">
        <f>VLOOKUP(AY46,AU45:AW54,2,FALSE)</f>
        <v>0</v>
      </c>
      <c r="BA46">
        <f>VLOOKUP(AY46,AU45:AW54,3,FALSE)</f>
        <v>0</v>
      </c>
      <c r="BC46" t="str">
        <f>IF(AND(AZ46=AZ51,BA51&gt;BA46),AY51,AY46)</f>
        <v>NARANJA MECÀNICA</v>
      </c>
      <c r="BD46">
        <f>VLOOKUP(BC46,AY45:BA54,2,FALSE)</f>
        <v>0</v>
      </c>
      <c r="BE46">
        <f>VLOOKUP(BC46,AY45:BA54,3,FALSE)</f>
        <v>0</v>
      </c>
      <c r="BG46" t="str">
        <f>BC46</f>
        <v>NARANJA MECÀNICA</v>
      </c>
      <c r="BH46">
        <f>VLOOKUP(BG46,BC45:BE54,2,FALSE)</f>
        <v>0</v>
      </c>
      <c r="BI46">
        <f>VLOOKUP(BG46,BC45:BE54,3,FALSE)</f>
        <v>0</v>
      </c>
      <c r="BK46" t="str">
        <f>BG46</f>
        <v>NARANJA MECÀNICA</v>
      </c>
      <c r="BL46">
        <f>VLOOKUP(BK46,BG45:BI54,2,FALSE)</f>
        <v>0</v>
      </c>
      <c r="BM46">
        <f>VLOOKUP(BK46,BG45:BI54,3,FALSE)</f>
        <v>0</v>
      </c>
      <c r="BO46" t="str">
        <f>BK46</f>
        <v>NARANJA MECÀNICA</v>
      </c>
      <c r="BP46">
        <f>VLOOKUP(BO46,BK45:BM54,2,FALSE)</f>
        <v>0</v>
      </c>
      <c r="BQ46">
        <f>VLOOKUP(BO46,BK45:BM54,3,FALSE)</f>
        <v>0</v>
      </c>
      <c r="BS46" t="str">
        <f>BO46</f>
        <v>NARANJA MECÀNICA</v>
      </c>
      <c r="BT46">
        <f>VLOOKUP(BS46,BO45:BQ54,2,FALSE)</f>
        <v>0</v>
      </c>
      <c r="BU46">
        <f>VLOOKUP(BS46,BO45:BQ54,3,FALSE)</f>
        <v>0</v>
      </c>
      <c r="BW46" t="str">
        <f>BS46</f>
        <v>NARANJA MECÀNICA</v>
      </c>
      <c r="BX46">
        <f>VLOOKUP(BW46,BS45:BU54,2,FALSE)</f>
        <v>0</v>
      </c>
      <c r="BY46">
        <f>VLOOKUP(BW46,BS45:BU54,3,FALSE)</f>
        <v>0</v>
      </c>
      <c r="CA46" t="str">
        <f>BW46</f>
        <v>NARANJA MECÀNICA</v>
      </c>
      <c r="CB46">
        <f>VLOOKUP(CA46,BW45:BY54,2,FALSE)</f>
        <v>0</v>
      </c>
      <c r="CC46">
        <f>VLOOKUP(CA46,BW45:BY54,3,FALSE)</f>
        <v>0</v>
      </c>
      <c r="CE46" t="str">
        <f>CA46</f>
        <v>NARANJA MECÀNICA</v>
      </c>
      <c r="CF46">
        <f>VLOOKUP(CE46,CA45:CC54,2,FALSE)</f>
        <v>0</v>
      </c>
      <c r="CG46">
        <f>VLOOKUP(CE46,CA45:CC54,3,FALSE)</f>
        <v>0</v>
      </c>
      <c r="CI46" t="str">
        <f>CE46</f>
        <v>NARANJA MECÀNICA</v>
      </c>
      <c r="CJ46">
        <f>VLOOKUP(CI46,CE45:CG54,2,FALSE)</f>
        <v>0</v>
      </c>
      <c r="CK46">
        <f>VLOOKUP(CI46,CE45:CG54,3,FALSE)</f>
        <v>0</v>
      </c>
      <c r="CM46" t="str">
        <f>CI46</f>
        <v>NARANJA MECÀNICA</v>
      </c>
      <c r="CN46">
        <f>VLOOKUP(CM46,CI45:CK54,2,FALSE)</f>
        <v>0</v>
      </c>
      <c r="CO46">
        <f>VLOOKUP(CM46,CI45:CK54,3,FALSE)</f>
        <v>0</v>
      </c>
      <c r="CQ46" t="str">
        <f>CM46</f>
        <v>NARANJA MECÀNICA</v>
      </c>
      <c r="CR46">
        <f>VLOOKUP(CQ46,CM45:CO54,2,FALSE)</f>
        <v>0</v>
      </c>
      <c r="CS46">
        <f>VLOOKUP(CQ46,CM45:CO54,3,FALSE)</f>
        <v>0</v>
      </c>
    </row>
    <row r="47" spans="6:97" ht="12.75">
      <c r="F47" t="str">
        <f t="shared" si="92"/>
        <v>BAYERN NIUPI</v>
      </c>
      <c r="J47">
        <f t="shared" si="93"/>
        <v>0</v>
      </c>
      <c r="K47">
        <f t="shared" si="83"/>
        <v>0</v>
      </c>
      <c r="L47">
        <f t="shared" si="84"/>
        <v>0</v>
      </c>
      <c r="M47">
        <f t="shared" si="85"/>
        <v>0</v>
      </c>
      <c r="O47" t="str">
        <f>F47</f>
        <v>BAYERN NIUPI</v>
      </c>
      <c r="P47">
        <f t="shared" si="86"/>
        <v>0</v>
      </c>
      <c r="Q47">
        <f t="shared" si="87"/>
        <v>0</v>
      </c>
      <c r="S47" t="str">
        <f>IF(AND($P45=P47,Q47&gt;Q45),O45,O47)</f>
        <v>BAYERN NIUPI</v>
      </c>
      <c r="T47">
        <f t="shared" si="88"/>
        <v>0</v>
      </c>
      <c r="U47">
        <f t="shared" si="89"/>
        <v>0</v>
      </c>
      <c r="W47" t="str">
        <f>S47</f>
        <v>BAYERN NIUPI</v>
      </c>
      <c r="X47">
        <f t="shared" si="90"/>
        <v>0</v>
      </c>
      <c r="Y47">
        <f t="shared" si="91"/>
        <v>0</v>
      </c>
      <c r="AA47" t="str">
        <f>W47</f>
        <v>BAYERN NIUPI</v>
      </c>
      <c r="AB47">
        <f>VLOOKUP(AA47,W45:Y54,2,FALSE)</f>
        <v>0</v>
      </c>
      <c r="AC47">
        <f>VLOOKUP(AA47,W45:Y54,3,FALSE)</f>
        <v>0</v>
      </c>
      <c r="AE47" t="str">
        <f>AA47</f>
        <v>BAYERN NIUPI</v>
      </c>
      <c r="AF47">
        <f>VLOOKUP(AE47,AA45:AC54,2,FALSE)</f>
        <v>0</v>
      </c>
      <c r="AG47">
        <f>VLOOKUP(AE47,AA45:AC54,3,FALSE)</f>
        <v>0</v>
      </c>
      <c r="AI47" t="str">
        <f>AE47</f>
        <v>BAYERN NIUPI</v>
      </c>
      <c r="AJ47">
        <f>VLOOKUP(AI47,AE45:AG54,2,FALSE)</f>
        <v>0</v>
      </c>
      <c r="AK47">
        <f>VLOOKUP(AI47,AE45:AG54,3,FALSE)</f>
        <v>0</v>
      </c>
      <c r="AM47" t="str">
        <f>IF(AND(AJ46=AJ47,AK47&gt;AK46),AI46,AI47)</f>
        <v>BAYERN NIUPI</v>
      </c>
      <c r="AN47">
        <f>VLOOKUP(AM47,AI45:AK54,2,FALSE)</f>
        <v>0</v>
      </c>
      <c r="AO47">
        <f>VLOOKUP(AM47,AI45:AK54,3,FALSE)</f>
        <v>0</v>
      </c>
      <c r="AQ47" t="str">
        <f>AM47</f>
        <v>BAYERN NIUPI</v>
      </c>
      <c r="AR47">
        <f>VLOOKUP(AQ47,AM45:AO54,2,FALSE)</f>
        <v>0</v>
      </c>
      <c r="AS47">
        <f>VLOOKUP(AQ47,AM45:AO54,3,FALSE)</f>
        <v>0</v>
      </c>
      <c r="AU47" t="str">
        <f>AQ47</f>
        <v>BAYERN NIUPI</v>
      </c>
      <c r="AV47">
        <f>VLOOKUP(AU47,AQ45:AS54,2,FALSE)</f>
        <v>0</v>
      </c>
      <c r="AW47">
        <f>VLOOKUP(AU47,AQ45:AS54,3,FALSE)</f>
        <v>0</v>
      </c>
      <c r="AY47" t="str">
        <f>AU47</f>
        <v>BAYERN NIUPI</v>
      </c>
      <c r="AZ47">
        <f>VLOOKUP(AY47,AU45:AW54,2,FALSE)</f>
        <v>0</v>
      </c>
      <c r="BA47">
        <f>VLOOKUP(AY47,AU45:AW54,3,FALSE)</f>
        <v>0</v>
      </c>
      <c r="BC47" t="str">
        <f>AY47</f>
        <v>BAYERN NIUPI</v>
      </c>
      <c r="BD47">
        <f>VLOOKUP(BC47,AY45:BA54,2,FALSE)</f>
        <v>0</v>
      </c>
      <c r="BE47">
        <f>VLOOKUP(BC47,AY45:BA54,3,FALSE)</f>
        <v>0</v>
      </c>
      <c r="BG47" t="str">
        <f>IF(AND(BD47=BD48,BE48&gt;BE47),BC48,BC47)</f>
        <v>BAYERN NIUPI</v>
      </c>
      <c r="BH47">
        <f>VLOOKUP(BG47,BC45:BE54,2,FALSE)</f>
        <v>0</v>
      </c>
      <c r="BI47">
        <f>VLOOKUP(BG47,BC45:BE54,3,FALSE)</f>
        <v>0</v>
      </c>
      <c r="BK47" t="str">
        <f>IF(AND(BH47=BH49,BI49&gt;BI47),BG49,BG47)</f>
        <v>BAYERN NIUPI</v>
      </c>
      <c r="BL47">
        <f>VLOOKUP(BK47,BG45:BI54,2,FALSE)</f>
        <v>0</v>
      </c>
      <c r="BM47">
        <f>VLOOKUP(BK47,BG45:BI54,3,FALSE)</f>
        <v>0</v>
      </c>
      <c r="BO47" t="str">
        <f>IF(AND(BL47=BL50,BM50&gt;BM47),BK50,BK47)</f>
        <v>BAYERN NIUPI</v>
      </c>
      <c r="BP47">
        <f>VLOOKUP(BO47,BK45:BM54,2,FALSE)</f>
        <v>0</v>
      </c>
      <c r="BQ47">
        <f>VLOOKUP(BO47,BK45:BM54,3,FALSE)</f>
        <v>0</v>
      </c>
      <c r="BS47" t="str">
        <f>IF(AND(BP47=BP51,BQ51&gt;BQ47),BO51,BO47)</f>
        <v>BAYERN NIUPI</v>
      </c>
      <c r="BT47">
        <f>VLOOKUP(BS47,BO45:BQ54,2,FALSE)</f>
        <v>0</v>
      </c>
      <c r="BU47">
        <f>VLOOKUP(BS47,BO45:BQ54,3,FALSE)</f>
        <v>0</v>
      </c>
      <c r="BW47" t="str">
        <f>BS47</f>
        <v>BAYERN NIUPI</v>
      </c>
      <c r="BX47">
        <f>VLOOKUP(BW47,BS45:BU54,2,FALSE)</f>
        <v>0</v>
      </c>
      <c r="BY47">
        <f>VLOOKUP(BW47,BS45:BU54,3,FALSE)</f>
        <v>0</v>
      </c>
      <c r="CA47" t="str">
        <f>BW47</f>
        <v>BAYERN NIUPI</v>
      </c>
      <c r="CB47">
        <f>VLOOKUP(CA47,BW45:BY54,2,FALSE)</f>
        <v>0</v>
      </c>
      <c r="CC47">
        <f>VLOOKUP(CA47,BW45:BY54,3,FALSE)</f>
        <v>0</v>
      </c>
      <c r="CE47" t="str">
        <f>CA47</f>
        <v>BAYERN NIUPI</v>
      </c>
      <c r="CF47">
        <f>VLOOKUP(CE47,CA45:CC54,2,FALSE)</f>
        <v>0</v>
      </c>
      <c r="CG47">
        <f>VLOOKUP(CE47,CA45:CC54,3,FALSE)</f>
        <v>0</v>
      </c>
      <c r="CI47" t="str">
        <f>CE47</f>
        <v>BAYERN NIUPI</v>
      </c>
      <c r="CJ47">
        <f>VLOOKUP(CI47,CE45:CG54,2,FALSE)</f>
        <v>0</v>
      </c>
      <c r="CK47">
        <f>VLOOKUP(CI47,CE45:CG54,3,FALSE)</f>
        <v>0</v>
      </c>
      <c r="CM47" t="str">
        <f>CI47</f>
        <v>BAYERN NIUPI</v>
      </c>
      <c r="CN47">
        <f>VLOOKUP(CM47,CI45:CK54,2,FALSE)</f>
        <v>0</v>
      </c>
      <c r="CO47">
        <f>VLOOKUP(CM47,CI45:CK54,3,FALSE)</f>
        <v>0</v>
      </c>
      <c r="CQ47" t="str">
        <f>CM47</f>
        <v>BAYERN NIUPI</v>
      </c>
      <c r="CR47">
        <f>VLOOKUP(CQ47,CM45:CO54,2,FALSE)</f>
        <v>0</v>
      </c>
      <c r="CS47">
        <f>VLOOKUP(CQ47,CM45:CO54,3,FALSE)</f>
        <v>0</v>
      </c>
    </row>
    <row r="48" spans="6:97" ht="12.75">
      <c r="F48" t="str">
        <f t="shared" si="92"/>
        <v>LA NARANJA MECÀNICA</v>
      </c>
      <c r="J48">
        <f t="shared" si="93"/>
        <v>0</v>
      </c>
      <c r="K48">
        <f t="shared" si="83"/>
        <v>0</v>
      </c>
      <c r="L48">
        <f t="shared" si="84"/>
        <v>0</v>
      </c>
      <c r="M48">
        <f t="shared" si="85"/>
        <v>0</v>
      </c>
      <c r="O48" t="str">
        <f>F48</f>
        <v>LA NARANJA MECÀNICA</v>
      </c>
      <c r="P48">
        <f t="shared" si="86"/>
        <v>0</v>
      </c>
      <c r="Q48">
        <f t="shared" si="87"/>
        <v>0</v>
      </c>
      <c r="S48" t="str">
        <f>O48</f>
        <v>LA NARANJA MECÀNICA</v>
      </c>
      <c r="T48">
        <f t="shared" si="88"/>
        <v>0</v>
      </c>
      <c r="U48">
        <f t="shared" si="89"/>
        <v>0</v>
      </c>
      <c r="W48" t="str">
        <f>IF(AND(T45=T48,U48&gt;U45),S45,S48)</f>
        <v>LA NARANJA MECÀNICA</v>
      </c>
      <c r="X48">
        <f t="shared" si="90"/>
        <v>0</v>
      </c>
      <c r="Y48">
        <f t="shared" si="91"/>
        <v>0</v>
      </c>
      <c r="AA48" t="str">
        <f>W48</f>
        <v>LA NARANJA MECÀNICA</v>
      </c>
      <c r="AB48">
        <f>VLOOKUP(AA48,W45:Y54,2,FALSE)</f>
        <v>0</v>
      </c>
      <c r="AC48">
        <f>VLOOKUP(AA48,W45:Y54,3,FALSE)</f>
        <v>0</v>
      </c>
      <c r="AE48" t="str">
        <f>AA48</f>
        <v>LA NARANJA MECÀNICA</v>
      </c>
      <c r="AF48">
        <f>VLOOKUP(AE48,AA45:AC54,2,FALSE)</f>
        <v>0</v>
      </c>
      <c r="AG48">
        <f>VLOOKUP(AE48,AA45:AC54,3,FALSE)</f>
        <v>0</v>
      </c>
      <c r="AI48" t="str">
        <f>AE48</f>
        <v>LA NARANJA MECÀNICA</v>
      </c>
      <c r="AJ48">
        <f>VLOOKUP(AI48,AE45:AG54,2,FALSE)</f>
        <v>0</v>
      </c>
      <c r="AK48">
        <f>VLOOKUP(AI48,AE45:AG54,3,FALSE)</f>
        <v>0</v>
      </c>
      <c r="AM48" t="str">
        <f>AI48</f>
        <v>LA NARANJA MECÀNICA</v>
      </c>
      <c r="AN48">
        <f>VLOOKUP(AM48,AI45:AK54,2,FALSE)</f>
        <v>0</v>
      </c>
      <c r="AO48">
        <f>VLOOKUP(AM48,AI45:AK54,3,FALSE)</f>
        <v>0</v>
      </c>
      <c r="AQ48" t="str">
        <f>IF(AND(AN46=AN48,AO48&gt;AO46),AM46,AM48)</f>
        <v>LA NARANJA MECÀNICA</v>
      </c>
      <c r="AR48">
        <f>VLOOKUP(AQ48,AM45:AO54,2,FALSE)</f>
        <v>0</v>
      </c>
      <c r="AS48">
        <f>VLOOKUP(AQ48,AM45:AO54,3,FALSE)</f>
        <v>0</v>
      </c>
      <c r="AU48" t="str">
        <f>AQ48</f>
        <v>LA NARANJA MECÀNICA</v>
      </c>
      <c r="AV48">
        <f>VLOOKUP(AU48,AQ45:AS54,2,FALSE)</f>
        <v>0</v>
      </c>
      <c r="AW48">
        <f>VLOOKUP(AU48,AQ45:AS54,3,FALSE)</f>
        <v>0</v>
      </c>
      <c r="AY48" t="str">
        <f>AU48</f>
        <v>LA NARANJA MECÀNICA</v>
      </c>
      <c r="AZ48">
        <f>VLOOKUP(AY48,AU45:AW54,2,FALSE)</f>
        <v>0</v>
      </c>
      <c r="BA48">
        <f>VLOOKUP(AY48,AU45:AW54,3,FALSE)</f>
        <v>0</v>
      </c>
      <c r="BC48" t="str">
        <f>AY48</f>
        <v>LA NARANJA MECÀNICA</v>
      </c>
      <c r="BD48">
        <f>VLOOKUP(BC48,AY45:BA54,2,FALSE)</f>
        <v>0</v>
      </c>
      <c r="BE48">
        <f>VLOOKUP(BC48,AY45:BA54,3,FALSE)</f>
        <v>0</v>
      </c>
      <c r="BG48" t="str">
        <f>IF(AND(BD47=BD48,BE48&gt;BE47),BC47,BC48)</f>
        <v>LA NARANJA MECÀNICA</v>
      </c>
      <c r="BH48">
        <f>VLOOKUP(BG48,BC45:BE54,2,FALSE)</f>
        <v>0</v>
      </c>
      <c r="BI48">
        <f>VLOOKUP(BG48,BC45:BE54,3,FALSE)</f>
        <v>0</v>
      </c>
      <c r="BK48" t="str">
        <f>BG48</f>
        <v>LA NARANJA MECÀNICA</v>
      </c>
      <c r="BL48">
        <f>VLOOKUP(BK48,BG45:BI54,2,FALSE)</f>
        <v>0</v>
      </c>
      <c r="BM48">
        <f>VLOOKUP(BK48,BG45:BI54,3,FALSE)</f>
        <v>0</v>
      </c>
      <c r="BO48" t="str">
        <f>BK48</f>
        <v>LA NARANJA MECÀNICA</v>
      </c>
      <c r="BP48">
        <f>VLOOKUP(BO48,BK45:BM54,2,FALSE)</f>
        <v>0</v>
      </c>
      <c r="BQ48">
        <f>VLOOKUP(BO48,BK45:BM54,3,FALSE)</f>
        <v>0</v>
      </c>
      <c r="BS48" t="str">
        <f>BO48</f>
        <v>LA NARANJA MECÀNICA</v>
      </c>
      <c r="BT48">
        <f>VLOOKUP(BS48,BO45:BQ54,2,FALSE)</f>
        <v>0</v>
      </c>
      <c r="BU48">
        <f>VLOOKUP(BS48,BO45:BQ54,3,FALSE)</f>
        <v>0</v>
      </c>
      <c r="BW48" t="str">
        <f>IF(AND(BT48=BT49,BU49&gt;BU48),BS49,BS48)</f>
        <v>LA NARANJA MECÀNICA</v>
      </c>
      <c r="BX48">
        <f>VLOOKUP(BW48,BS45:BU54,2,FALSE)</f>
        <v>0</v>
      </c>
      <c r="BY48">
        <f>VLOOKUP(BW48,BS45:BU54,3,FALSE)</f>
        <v>0</v>
      </c>
      <c r="CA48" t="str">
        <f>IF(AND(BX48=BX50,BY50&gt;BY48),BW50,BW48)</f>
        <v>LA NARANJA MECÀNICA</v>
      </c>
      <c r="CB48">
        <f>VLOOKUP(CA48,BW45:BY54,2,FALSE)</f>
        <v>0</v>
      </c>
      <c r="CC48">
        <f>VLOOKUP(CA48,BW45:BY54,3,FALSE)</f>
        <v>0</v>
      </c>
      <c r="CE48" t="str">
        <f>IF(AND(CB48=CB51,CC51&gt;CC48),CA51,CA48)</f>
        <v>LA NARANJA MECÀNICA</v>
      </c>
      <c r="CF48">
        <f>VLOOKUP(CE48,CA45:CC54,2,FALSE)</f>
        <v>0</v>
      </c>
      <c r="CG48">
        <f>VLOOKUP(CE48,CA45:CC54,3,FALSE)</f>
        <v>0</v>
      </c>
      <c r="CI48" t="str">
        <f>CE48</f>
        <v>LA NARANJA MECÀNICA</v>
      </c>
      <c r="CJ48">
        <f>VLOOKUP(CI48,CE45:CG54,2,FALSE)</f>
        <v>0</v>
      </c>
      <c r="CK48">
        <f>VLOOKUP(CI48,CE45:CG54,3,FALSE)</f>
        <v>0</v>
      </c>
      <c r="CM48" t="str">
        <f>CI48</f>
        <v>LA NARANJA MECÀNICA</v>
      </c>
      <c r="CN48">
        <f>VLOOKUP(CM48,CI45:CK54,2,FALSE)</f>
        <v>0</v>
      </c>
      <c r="CO48">
        <f>VLOOKUP(CM48,CI45:CK54,3,FALSE)</f>
        <v>0</v>
      </c>
      <c r="CQ48" t="str">
        <f>CM48</f>
        <v>LA NARANJA MECÀNICA</v>
      </c>
      <c r="CR48">
        <f>VLOOKUP(CQ48,CM45:CO54,2,FALSE)</f>
        <v>0</v>
      </c>
      <c r="CS48">
        <f>VLOOKUP(CQ48,CM45:CO54,3,FALSE)</f>
        <v>0</v>
      </c>
    </row>
    <row r="49" spans="6:97" ht="12.75">
      <c r="F49" t="str">
        <f t="shared" si="92"/>
        <v>LORITOS F.C.</v>
      </c>
      <c r="J49">
        <f t="shared" si="93"/>
        <v>0</v>
      </c>
      <c r="K49">
        <f t="shared" si="83"/>
        <v>0</v>
      </c>
      <c r="L49">
        <f t="shared" si="84"/>
        <v>0</v>
      </c>
      <c r="M49">
        <f t="shared" si="85"/>
        <v>0</v>
      </c>
      <c r="O49" t="str">
        <f>F49</f>
        <v>LORITOS F.C.</v>
      </c>
      <c r="P49">
        <f t="shared" si="86"/>
        <v>0</v>
      </c>
      <c r="Q49">
        <f t="shared" si="87"/>
        <v>0</v>
      </c>
      <c r="S49" t="str">
        <f>O49</f>
        <v>LORITOS F.C.</v>
      </c>
      <c r="T49">
        <f t="shared" si="88"/>
        <v>0</v>
      </c>
      <c r="U49">
        <f t="shared" si="89"/>
        <v>0</v>
      </c>
      <c r="W49" t="str">
        <f>S49</f>
        <v>LORITOS F.C.</v>
      </c>
      <c r="X49">
        <f t="shared" si="90"/>
        <v>0</v>
      </c>
      <c r="Y49">
        <f t="shared" si="91"/>
        <v>0</v>
      </c>
      <c r="AA49" t="str">
        <f>IF(AND(X45=X49,Y49&gt;Y45),W45,W49)</f>
        <v>LORITOS F.C.</v>
      </c>
      <c r="AB49">
        <f>VLOOKUP(AA49,W45:Y54,2,FALSE)</f>
        <v>0</v>
      </c>
      <c r="AC49">
        <f>VLOOKUP(AA49,W45:Y54,3,FALSE)</f>
        <v>0</v>
      </c>
      <c r="AE49" t="str">
        <f>AA49</f>
        <v>LORITOS F.C.</v>
      </c>
      <c r="AF49">
        <f>VLOOKUP(AE49,AA45:AC54,2,FALSE)</f>
        <v>0</v>
      </c>
      <c r="AG49">
        <f>VLOOKUP(AE49,AA45:AC54,3,FALSE)</f>
        <v>0</v>
      </c>
      <c r="AI49" t="str">
        <f>AE49</f>
        <v>LORITOS F.C.</v>
      </c>
      <c r="AJ49">
        <f>VLOOKUP(AI49,AE45:AG54,2,FALSE)</f>
        <v>0</v>
      </c>
      <c r="AK49">
        <f>VLOOKUP(AI49,AE45:AG54,3,FALSE)</f>
        <v>0</v>
      </c>
      <c r="AM49" t="str">
        <f>AI49</f>
        <v>LORITOS F.C.</v>
      </c>
      <c r="AN49">
        <f>VLOOKUP(AM49,AI45:AK54,2,FALSE)</f>
        <v>0</v>
      </c>
      <c r="AO49">
        <f>VLOOKUP(AM49,AI45:AK54,3,FALSE)</f>
        <v>0</v>
      </c>
      <c r="AQ49" t="str">
        <f>AM49</f>
        <v>LORITOS F.C.</v>
      </c>
      <c r="AR49">
        <f>VLOOKUP(AQ49,AM45:AO54,2,FALSE)</f>
        <v>0</v>
      </c>
      <c r="AS49">
        <f>VLOOKUP(AQ49,AM45:AO54,3,FALSE)</f>
        <v>0</v>
      </c>
      <c r="AU49" t="str">
        <f>IF(AND(AR46=AR49,AS49&gt;AS46),AQ46,AQ49)</f>
        <v>LORITOS F.C.</v>
      </c>
      <c r="AV49">
        <f>VLOOKUP(AU49,AQ45:AS54,2,FALSE)</f>
        <v>0</v>
      </c>
      <c r="AW49">
        <f>VLOOKUP(AU49,AQ45:AS54,3,FALSE)</f>
        <v>0</v>
      </c>
      <c r="AY49" t="str">
        <f>AU49</f>
        <v>LORITOS F.C.</v>
      </c>
      <c r="AZ49">
        <f>VLOOKUP(AY49,AU45:AW54,2,FALSE)</f>
        <v>0</v>
      </c>
      <c r="BA49">
        <f>VLOOKUP(AY49,AU45:AW54,3,FALSE)</f>
        <v>0</v>
      </c>
      <c r="BC49" t="str">
        <f>AY49</f>
        <v>LORITOS F.C.</v>
      </c>
      <c r="BD49">
        <f>VLOOKUP(BC49,AY45:BA54,2,FALSE)</f>
        <v>0</v>
      </c>
      <c r="BE49">
        <f>VLOOKUP(BC49,AY45:BA54,3,FALSE)</f>
        <v>0</v>
      </c>
      <c r="BG49" t="str">
        <f>BC49</f>
        <v>LORITOS F.C.</v>
      </c>
      <c r="BH49">
        <f>VLOOKUP(BG49,BC45:BE54,2,FALSE)</f>
        <v>0</v>
      </c>
      <c r="BI49">
        <f>VLOOKUP(BG49,BC45:BE54,3,FALSE)</f>
        <v>0</v>
      </c>
      <c r="BK49" t="str">
        <f>IF(AND(BH47=BH49,BI49&gt;BI47),BG47,BG49)</f>
        <v>LORITOS F.C.</v>
      </c>
      <c r="BL49">
        <f>VLOOKUP(BK49,BG45:BI54,2,FALSE)</f>
        <v>0</v>
      </c>
      <c r="BM49">
        <f>VLOOKUP(BK49,BG45:BI54,3,FALSE)</f>
        <v>0</v>
      </c>
      <c r="BO49" t="str">
        <f>BK49</f>
        <v>LORITOS F.C.</v>
      </c>
      <c r="BP49">
        <f>VLOOKUP(BO49,BK45:BM54,2,FALSE)</f>
        <v>0</v>
      </c>
      <c r="BQ49">
        <f>VLOOKUP(BO49,BK45:BM54,3,FALSE)</f>
        <v>0</v>
      </c>
      <c r="BS49" t="str">
        <f>BO49</f>
        <v>LORITOS F.C.</v>
      </c>
      <c r="BT49">
        <f>VLOOKUP(BS49,BO45:BQ54,2,FALSE)</f>
        <v>0</v>
      </c>
      <c r="BU49">
        <f>VLOOKUP(BS49,BO45:BQ54,3,FALSE)</f>
        <v>0</v>
      </c>
      <c r="BW49" t="str">
        <f>IF(AND(BT48=BT49,BU49&gt;BU48),BS48,BS49)</f>
        <v>LORITOS F.C.</v>
      </c>
      <c r="BX49">
        <f>VLOOKUP(BW49,BS45:BU54,2,FALSE)</f>
        <v>0</v>
      </c>
      <c r="BY49">
        <f>VLOOKUP(BW49,BS45:BU54,3,FALSE)</f>
        <v>0</v>
      </c>
      <c r="CA49" t="str">
        <f>BW49</f>
        <v>LORITOS F.C.</v>
      </c>
      <c r="CB49">
        <f>VLOOKUP(CA49,BW45:BY54,2,FALSE)</f>
        <v>0</v>
      </c>
      <c r="CC49">
        <f>VLOOKUP(CA49,BW45:BY54,3,FALSE)</f>
        <v>0</v>
      </c>
      <c r="CE49" t="str">
        <f>CA49</f>
        <v>LORITOS F.C.</v>
      </c>
      <c r="CF49">
        <f>VLOOKUP(CE49,CA45:CC54,2,FALSE)</f>
        <v>0</v>
      </c>
      <c r="CG49">
        <f>VLOOKUP(CE49,CA45:CC54,3,FALSE)</f>
        <v>0</v>
      </c>
      <c r="CI49" t="str">
        <f>IF(AND(CF49=CF50,CG50&gt;CG49),CE50,CE49)</f>
        <v>LORITOS F.C.</v>
      </c>
      <c r="CJ49">
        <f>VLOOKUP(CI49,CE45:CG54,2,FALSE)</f>
        <v>0</v>
      </c>
      <c r="CK49">
        <f>VLOOKUP(CI49,CE45:CG54,3,FALSE)</f>
        <v>0</v>
      </c>
      <c r="CM49" t="str">
        <f>IF(AND(CJ49=CJ51,CK51&gt;CK49),CI51,CI49)</f>
        <v>LORITOS F.C.</v>
      </c>
      <c r="CN49">
        <f>VLOOKUP(CM49,CI45:CK54,2,FALSE)</f>
        <v>0</v>
      </c>
      <c r="CO49">
        <f>VLOOKUP(CM49,CI45:CK54,3,FALSE)</f>
        <v>0</v>
      </c>
      <c r="CQ49" t="str">
        <f>CM49</f>
        <v>LORITOS F.C.</v>
      </c>
      <c r="CR49">
        <f>VLOOKUP(CQ49,CM45:CO54,2,FALSE)</f>
        <v>0</v>
      </c>
      <c r="CS49">
        <f>VLOOKUP(CQ49,CM45:CO54,3,FALSE)</f>
        <v>0</v>
      </c>
    </row>
    <row r="50" spans="6:97" ht="12.75">
      <c r="F50" t="str">
        <f t="shared" si="92"/>
        <v>FRANCO CANADIENSE</v>
      </c>
      <c r="J50">
        <f t="shared" si="93"/>
        <v>0</v>
      </c>
      <c r="K50">
        <f t="shared" si="83"/>
        <v>0</v>
      </c>
      <c r="L50">
        <f t="shared" si="84"/>
        <v>0</v>
      </c>
      <c r="M50">
        <f t="shared" si="85"/>
        <v>0</v>
      </c>
      <c r="O50" t="str">
        <f>F50</f>
        <v>FRANCO CANADIENSE</v>
      </c>
      <c r="P50">
        <f t="shared" si="86"/>
        <v>0</v>
      </c>
      <c r="Q50">
        <f t="shared" si="87"/>
        <v>0</v>
      </c>
      <c r="S50" t="str">
        <f>O50</f>
        <v>FRANCO CANADIENSE</v>
      </c>
      <c r="T50">
        <f t="shared" si="88"/>
        <v>0</v>
      </c>
      <c r="U50">
        <f t="shared" si="89"/>
        <v>0</v>
      </c>
      <c r="W50" t="str">
        <f>S50</f>
        <v>FRANCO CANADIENSE</v>
      </c>
      <c r="X50">
        <f t="shared" si="90"/>
        <v>0</v>
      </c>
      <c r="Y50">
        <f t="shared" si="91"/>
        <v>0</v>
      </c>
      <c r="AA50" t="str">
        <f>W50</f>
        <v>FRANCO CANADIENSE</v>
      </c>
      <c r="AB50">
        <f>VLOOKUP(AA50,W45:Y54,2,FALSE)</f>
        <v>0</v>
      </c>
      <c r="AC50">
        <f>VLOOKUP(AA50,W45:Y54,3,FALSE)</f>
        <v>0</v>
      </c>
      <c r="AE50" t="str">
        <f>IF(AND(AB45=AB50,AC50&gt;AC45),AA45,AA50)</f>
        <v>FRANCO CANADIENSE</v>
      </c>
      <c r="AF50">
        <f>VLOOKUP(AE50,AA45:AC54,2,FALSE)</f>
        <v>0</v>
      </c>
      <c r="AG50">
        <f>VLOOKUP(AE50,AA45:AC54,3,FALSE)</f>
        <v>0</v>
      </c>
      <c r="AI50" t="str">
        <f>AE50</f>
        <v>FRANCO CANADIENSE</v>
      </c>
      <c r="AJ50">
        <f>VLOOKUP(AI50,AE45:AG54,2,FALSE)</f>
        <v>0</v>
      </c>
      <c r="AK50">
        <f>VLOOKUP(AI50,AE45:AG54,3,FALSE)</f>
        <v>0</v>
      </c>
      <c r="AM50" t="str">
        <f>AI50</f>
        <v>FRANCO CANADIENSE</v>
      </c>
      <c r="AN50">
        <f>VLOOKUP(AM50,AI45:AK54,2,FALSE)</f>
        <v>0</v>
      </c>
      <c r="AO50">
        <f>VLOOKUP(AM50,AI45:AK54,3,FALSE)</f>
        <v>0</v>
      </c>
      <c r="AQ50" t="str">
        <f>AM50</f>
        <v>FRANCO CANADIENSE</v>
      </c>
      <c r="AR50">
        <f>VLOOKUP(AQ50,AM45:AO54,2,FALSE)</f>
        <v>0</v>
      </c>
      <c r="AS50">
        <f>VLOOKUP(AQ50,AM45:AO54,3,FALSE)</f>
        <v>0</v>
      </c>
      <c r="AU50" t="str">
        <f>AQ50</f>
        <v>FRANCO CANADIENSE</v>
      </c>
      <c r="AV50">
        <f>VLOOKUP(AU50,AQ45:AS54,2,FALSE)</f>
        <v>0</v>
      </c>
      <c r="AW50">
        <f>VLOOKUP(AU50,AQ45:AS54,3,FALSE)</f>
        <v>0</v>
      </c>
      <c r="AY50" t="str">
        <f>IF(AND(AV46=AV50,AW50&gt;AW46),AU46,AU50)</f>
        <v>FRANCO CANADIENSE</v>
      </c>
      <c r="AZ50">
        <f>VLOOKUP(AY50,AU45:AW54,2,FALSE)</f>
        <v>0</v>
      </c>
      <c r="BA50">
        <f>VLOOKUP(AY50,AU45:AW54,3,FALSE)</f>
        <v>0</v>
      </c>
      <c r="BC50" t="str">
        <f>AY50</f>
        <v>FRANCO CANADIENSE</v>
      </c>
      <c r="BD50">
        <f>VLOOKUP(BC50,AY45:BA54,2,FALSE)</f>
        <v>0</v>
      </c>
      <c r="BE50">
        <f>VLOOKUP(BC50,AY45:BA54,3,FALSE)</f>
        <v>0</v>
      </c>
      <c r="BG50" t="str">
        <f>BC50</f>
        <v>FRANCO CANADIENSE</v>
      </c>
      <c r="BH50">
        <f>VLOOKUP(BG50,BC45:BE54,2,FALSE)</f>
        <v>0</v>
      </c>
      <c r="BI50">
        <f>VLOOKUP(BG50,BC45:BE54,3,FALSE)</f>
        <v>0</v>
      </c>
      <c r="BK50" t="str">
        <f>BG50</f>
        <v>FRANCO CANADIENSE</v>
      </c>
      <c r="BL50">
        <f>VLOOKUP(BK50,BG45:BI54,2,FALSE)</f>
        <v>0</v>
      </c>
      <c r="BM50">
        <f>VLOOKUP(BK50,BG45:BI54,3,FALSE)</f>
        <v>0</v>
      </c>
      <c r="BO50" t="str">
        <f>IF(AND(BL47=BL50,BM50&gt;BM47),BK47,BK50)</f>
        <v>FRANCO CANADIENSE</v>
      </c>
      <c r="BP50">
        <f>VLOOKUP(BO50,BK45:BM54,2,FALSE)</f>
        <v>0</v>
      </c>
      <c r="BQ50">
        <f>VLOOKUP(BO50,BK45:BM54,3,FALSE)</f>
        <v>0</v>
      </c>
      <c r="BS50" t="str">
        <f>BO50</f>
        <v>FRANCO CANADIENSE</v>
      </c>
      <c r="BT50">
        <f>VLOOKUP(BS50,BO45:BQ54,2,FALSE)</f>
        <v>0</v>
      </c>
      <c r="BU50">
        <f>VLOOKUP(BS50,BO45:BQ54,3,FALSE)</f>
        <v>0</v>
      </c>
      <c r="BW50" t="str">
        <f>BS50</f>
        <v>FRANCO CANADIENSE</v>
      </c>
      <c r="BX50">
        <f>VLOOKUP(BW50,BS45:BU54,2,FALSE)</f>
        <v>0</v>
      </c>
      <c r="BY50">
        <f>VLOOKUP(BW50,BS45:BU54,3,FALSE)</f>
        <v>0</v>
      </c>
      <c r="CA50" t="str">
        <f>IF(AND(BX48=BX50,BY50&gt;BY48),BW48,BW50)</f>
        <v>FRANCO CANADIENSE</v>
      </c>
      <c r="CB50">
        <f>VLOOKUP(CA50,BW45:BY54,2,FALSE)</f>
        <v>0</v>
      </c>
      <c r="CC50">
        <f>VLOOKUP(CA50,BW45:BY54,3,FALSE)</f>
        <v>0</v>
      </c>
      <c r="CE50" t="str">
        <f>CA50</f>
        <v>FRANCO CANADIENSE</v>
      </c>
      <c r="CF50">
        <f>VLOOKUP(CE50,CA45:CC54,2,FALSE)</f>
        <v>0</v>
      </c>
      <c r="CG50">
        <f>VLOOKUP(CE50,CA45:CC54,3,FALSE)</f>
        <v>0</v>
      </c>
      <c r="CI50" t="str">
        <f>IF(AND(CF49=CF50,CG50&gt;CG49),CE49,CE50)</f>
        <v>FRANCO CANADIENSE</v>
      </c>
      <c r="CJ50">
        <f>VLOOKUP(CI50,CE45:CG54,2,FALSE)</f>
        <v>0</v>
      </c>
      <c r="CK50">
        <f>VLOOKUP(CI50,CE45:CG54,3,FALSE)</f>
        <v>0</v>
      </c>
      <c r="CM50" t="str">
        <f>CI50</f>
        <v>FRANCO CANADIENSE</v>
      </c>
      <c r="CN50">
        <f>VLOOKUP(CM50,CI45:CK54,2,FALSE)</f>
        <v>0</v>
      </c>
      <c r="CO50">
        <f>VLOOKUP(CM50,CI45:CK54,3,FALSE)</f>
        <v>0</v>
      </c>
      <c r="CQ50" t="str">
        <f>IF(AND(CN50=CN51,CO51&gt;CO50),CM51,CM50)</f>
        <v>FRANCO CANADIENSE</v>
      </c>
      <c r="CR50">
        <f>VLOOKUP(CQ50,CM45:CO54,2,FALSE)</f>
        <v>0</v>
      </c>
      <c r="CS50">
        <f>VLOOKUP(CQ50,CM45:CO54,3,FALSE)</f>
        <v>0</v>
      </c>
    </row>
    <row r="51" spans="6:97" ht="12.75">
      <c r="F51">
        <f t="shared" si="92"/>
      </c>
      <c r="J51">
        <f t="shared" si="93"/>
        <v>0</v>
      </c>
      <c r="K51">
        <f t="shared" si="83"/>
        <v>0</v>
      </c>
      <c r="L51">
        <f t="shared" si="84"/>
        <v>0</v>
      </c>
      <c r="M51">
        <f t="shared" si="85"/>
        <v>0</v>
      </c>
      <c r="O51">
        <f>F51</f>
      </c>
      <c r="P51">
        <f t="shared" si="86"/>
        <v>0</v>
      </c>
      <c r="Q51">
        <f t="shared" si="87"/>
        <v>0</v>
      </c>
      <c r="S51">
        <f>O51</f>
      </c>
      <c r="T51">
        <f t="shared" si="88"/>
        <v>0</v>
      </c>
      <c r="U51">
        <f t="shared" si="89"/>
        <v>0</v>
      </c>
      <c r="W51">
        <f>S51</f>
      </c>
      <c r="X51">
        <f t="shared" si="90"/>
        <v>0</v>
      </c>
      <c r="Y51">
        <f t="shared" si="91"/>
        <v>0</v>
      </c>
      <c r="AA51">
        <f>W51</f>
      </c>
      <c r="AB51">
        <f>VLOOKUP(AA51,W45:Y54,2,FALSE)</f>
        <v>0</v>
      </c>
      <c r="AC51">
        <f>VLOOKUP(AA51,W45:Y54,3,FALSE)</f>
        <v>0</v>
      </c>
      <c r="AE51">
        <f>AA51</f>
      </c>
      <c r="AF51">
        <f>VLOOKUP(AE51,AA45:AC54,2,FALSE)</f>
        <v>0</v>
      </c>
      <c r="AG51">
        <f>VLOOKUP(AE51,AA45:AC54,3,FALSE)</f>
        <v>0</v>
      </c>
      <c r="AI51">
        <f>IF(AND(AF45=AF51,AG51&gt;AG45),AE45,AE51)</f>
      </c>
      <c r="AJ51">
        <f>VLOOKUP(AI51,AE45:AG54,2,FALSE)</f>
        <v>0</v>
      </c>
      <c r="AK51">
        <f>VLOOKUP(AI51,AE45:AG54,3,FALSE)</f>
        <v>0</v>
      </c>
      <c r="AM51">
        <f>AI51</f>
      </c>
      <c r="AN51">
        <f>VLOOKUP(AM51,AI45:AK54,2,FALSE)</f>
        <v>0</v>
      </c>
      <c r="AO51">
        <f>VLOOKUP(AM51,AI45:AK54,3,FALSE)</f>
        <v>0</v>
      </c>
      <c r="AQ51">
        <f>AM51</f>
      </c>
      <c r="AR51">
        <f>VLOOKUP(AQ51,AM45:AO54,2,FALSE)</f>
        <v>0</v>
      </c>
      <c r="AS51">
        <f>VLOOKUP(AQ51,AM45:AO54,3,FALSE)</f>
        <v>0</v>
      </c>
      <c r="AU51">
        <f>AQ51</f>
      </c>
      <c r="AV51">
        <f>VLOOKUP(AU51,AQ45:AS54,2,FALSE)</f>
        <v>0</v>
      </c>
      <c r="AW51">
        <f>VLOOKUP(AU51,AQ45:AS54,3,FALSE)</f>
        <v>0</v>
      </c>
      <c r="AY51">
        <f>AU51</f>
      </c>
      <c r="AZ51">
        <f>VLOOKUP(AY51,AU45:AW54,2,FALSE)</f>
        <v>0</v>
      </c>
      <c r="BA51">
        <f>VLOOKUP(AY51,AU45:AW54,3,FALSE)</f>
        <v>0</v>
      </c>
      <c r="BC51">
        <f>IF(AND(AZ46=AZ51,BA51&gt;BA46),AY46,AY51)</f>
      </c>
      <c r="BD51">
        <f>VLOOKUP(BC51,AY45:BA54,2,FALSE)</f>
        <v>0</v>
      </c>
      <c r="BE51">
        <f>VLOOKUP(BC51,AY45:BA54,3,FALSE)</f>
        <v>0</v>
      </c>
      <c r="BG51">
        <f>BC51</f>
      </c>
      <c r="BH51">
        <f>VLOOKUP(BG51,BC45:BE54,2,FALSE)</f>
        <v>0</v>
      </c>
      <c r="BI51">
        <f>VLOOKUP(BG51,BC45:BE54,3,FALSE)</f>
        <v>0</v>
      </c>
      <c r="BK51">
        <f>BG51</f>
      </c>
      <c r="BL51">
        <f>VLOOKUP(BK51,BG45:BI54,2,FALSE)</f>
        <v>0</v>
      </c>
      <c r="BM51">
        <f>VLOOKUP(BK51,BG45:BI54,3,FALSE)</f>
        <v>0</v>
      </c>
      <c r="BO51">
        <f>BK51</f>
      </c>
      <c r="BP51">
        <f>VLOOKUP(BO51,BK45:BM54,2,FALSE)</f>
        <v>0</v>
      </c>
      <c r="BQ51">
        <f>VLOOKUP(BO51,BK45:BM54,3,FALSE)</f>
        <v>0</v>
      </c>
      <c r="BS51">
        <f>IF(AND(BP47=BP51,BQ51&gt;BQ47),BO47,BO51)</f>
      </c>
      <c r="BT51">
        <f>VLOOKUP(BS51,BO45:BQ54,2,FALSE)</f>
        <v>0</v>
      </c>
      <c r="BU51">
        <f>VLOOKUP(BS51,BO45:BQ54,3,FALSE)</f>
        <v>0</v>
      </c>
      <c r="BW51">
        <f>BS51</f>
      </c>
      <c r="BX51">
        <f>VLOOKUP(BW51,BS45:BU54,2,FALSE)</f>
        <v>0</v>
      </c>
      <c r="BY51">
        <f>VLOOKUP(BW51,BS45:BU54,3,FALSE)</f>
        <v>0</v>
      </c>
      <c r="CA51">
        <f>BW51</f>
      </c>
      <c r="CB51">
        <f>VLOOKUP(CA51,BW45:BY54,2,FALSE)</f>
        <v>0</v>
      </c>
      <c r="CC51">
        <f>VLOOKUP(CA51,BW45:BY54,3,FALSE)</f>
        <v>0</v>
      </c>
      <c r="CE51">
        <f>IF(AND(CB48=CB51,CC51&gt;CC48),CA48,CA51)</f>
      </c>
      <c r="CF51">
        <f>VLOOKUP(CE51,CA45:CC54,2,FALSE)</f>
        <v>0</v>
      </c>
      <c r="CG51">
        <f>VLOOKUP(CE51,CA45:CC54,3,FALSE)</f>
        <v>0</v>
      </c>
      <c r="CI51">
        <f>CE51</f>
      </c>
      <c r="CJ51">
        <f>VLOOKUP(CI51,CE45:CG54,2,FALSE)</f>
        <v>0</v>
      </c>
      <c r="CK51">
        <f>VLOOKUP(CI51,CE45:CG54,3,FALSE)</f>
        <v>0</v>
      </c>
      <c r="CM51">
        <f>IF(AND(CJ49=CJ51,CK51&gt;CK49),CI49,CI51)</f>
      </c>
      <c r="CN51">
        <f>VLOOKUP(CM51,CI45:CK54,2,FALSE)</f>
        <v>0</v>
      </c>
      <c r="CO51">
        <f>VLOOKUP(CM51,CI45:CK54,3,FALSE)</f>
        <v>0</v>
      </c>
      <c r="CQ51">
        <f>IF(AND(CN50=CN51,CO51&gt;CO50),CM50,CM51)</f>
      </c>
      <c r="CR51">
        <f>VLOOKUP(CQ51,CM45:CO54,2,FALSE)</f>
        <v>0</v>
      </c>
      <c r="CS51">
        <f>VLOOKUP(CQ51,CM45:CO54,3,FALSE)</f>
        <v>0</v>
      </c>
    </row>
    <row r="57" spans="6:98" ht="12.75">
      <c r="F57" t="str">
        <f>CQ45</f>
        <v>OLD JOHN F.C.</v>
      </c>
      <c r="J57">
        <f aca="true" t="shared" si="94" ref="J57:J63">VLOOKUP(F57,$F$33:$M$42,8,FALSE)</f>
        <v>0</v>
      </c>
      <c r="K57">
        <f aca="true" t="shared" si="95" ref="K57:K63">VLOOKUP(F57,$F$33:$M$42,6,FALSE)</f>
        <v>0</v>
      </c>
      <c r="L57">
        <f aca="true" t="shared" si="96" ref="L57:L63">VLOOKUP(F57,$F$33:$M$42,7,FALSE)</f>
        <v>0</v>
      </c>
      <c r="M57">
        <f aca="true" t="shared" si="97" ref="M57:M63">K57-L57</f>
        <v>0</v>
      </c>
      <c r="O57" t="str">
        <f>IF(AND(J57=J58,M57=M58,K58&gt;K57),F58,F57)</f>
        <v>OLD JOHN F.C.</v>
      </c>
      <c r="P57">
        <f aca="true" t="shared" si="98" ref="P57:P63">VLOOKUP(O57,$F$57:$M$66,5,FALSE)</f>
        <v>0</v>
      </c>
      <c r="Q57">
        <f aca="true" t="shared" si="99" ref="Q57:Q63">VLOOKUP(O57,$F$57:$M$66,8,FALSE)</f>
        <v>0</v>
      </c>
      <c r="R57">
        <f aca="true" t="shared" si="100" ref="R57:R63">VLOOKUP(O57,$F$57:$M$66,6,FALSE)</f>
        <v>0</v>
      </c>
      <c r="S57" t="str">
        <f>IF(AND(P57=P59,Q57=Q59,R59&gt;R57),O59,O57)</f>
        <v>OLD JOHN F.C.</v>
      </c>
      <c r="T57">
        <f aca="true" t="shared" si="101" ref="T57:T63">VLOOKUP(S57,$O$57:$R$66,2,FALSE)</f>
        <v>0</v>
      </c>
      <c r="U57">
        <f aca="true" t="shared" si="102" ref="U57:U63">VLOOKUP(S57,$O$57:$R$66,3,FALSE)</f>
        <v>0</v>
      </c>
      <c r="V57">
        <f aca="true" t="shared" si="103" ref="V57:V63">VLOOKUP(S57,$O$57:$R$66,4,FALSE)</f>
        <v>0</v>
      </c>
      <c r="W57" t="str">
        <f>IF(AND(T57=T60,U57=U60,V60&gt;V57),S60,S57)</f>
        <v>OLD JOHN F.C.</v>
      </c>
      <c r="X57">
        <f aca="true" t="shared" si="104" ref="X57:X63">VLOOKUP(W57,$S$57:$V$66,2,FALSE)</f>
        <v>0</v>
      </c>
      <c r="Y57">
        <f aca="true" t="shared" si="105" ref="Y57:Y63">VLOOKUP(W57,$S$57:$V$66,3,FALSE)</f>
        <v>0</v>
      </c>
      <c r="Z57">
        <f aca="true" t="shared" si="106" ref="Z57:Z63">VLOOKUP(W57,$S$57:$V$66,4,FALSE)</f>
        <v>0</v>
      </c>
      <c r="AA57" t="str">
        <f>IF(AND(X57=X61,Y57=Y61,Z61&gt;Z57),W61,W57)</f>
        <v>OLD JOHN F.C.</v>
      </c>
      <c r="AB57">
        <f>VLOOKUP(AA57,W57:Z66,2,FALSE)</f>
        <v>0</v>
      </c>
      <c r="AC57">
        <f>VLOOKUP(AA57,W57:Z66,3,FALSE)</f>
        <v>0</v>
      </c>
      <c r="AD57">
        <f>VLOOKUP(AA57,W57:Z66,4,FALSE)</f>
        <v>0</v>
      </c>
      <c r="AE57" t="str">
        <f>IF(AND(AB57=AB62,AC57=AC62,AD62&gt;AD57),AA62,AA57)</f>
        <v>OLD JOHN F.C.</v>
      </c>
      <c r="AF57">
        <f>VLOOKUP(AE57,AA57:AD66,2,FALSE)</f>
        <v>0</v>
      </c>
      <c r="AG57">
        <f>VLOOKUP(AE57,AA57:AD66,3,FALSE)</f>
        <v>0</v>
      </c>
      <c r="AH57">
        <f>VLOOKUP(AE57,AA57:AD66,4,FALSE)</f>
        <v>0</v>
      </c>
      <c r="AI57" t="str">
        <f>IF(AND(AF57=AF63,AG57=AG63,AH63&gt;AH57),AE63,AE57)</f>
        <v>OLD JOHN F.C.</v>
      </c>
      <c r="AJ57">
        <f>VLOOKUP(AI57,AE57:AH66,2,FALSE)</f>
        <v>0</v>
      </c>
      <c r="AK57">
        <f>VLOOKUP(AI57,AE57:AH66,3,FALSE)</f>
        <v>0</v>
      </c>
      <c r="AL57">
        <f>VLOOKUP(AI57,AE57:AH66,4,FALSE)</f>
        <v>0</v>
      </c>
      <c r="AM57" t="str">
        <f>AI57</f>
        <v>OLD JOHN F.C.</v>
      </c>
      <c r="AN57">
        <f>VLOOKUP(AM57,AI57:AL66,2,FALSE)</f>
        <v>0</v>
      </c>
      <c r="AO57">
        <f>VLOOKUP(AM57,AI57:AL66,3,FALSE)</f>
        <v>0</v>
      </c>
      <c r="AP57">
        <f>VLOOKUP(AM57,AI57:AL66,4,FALSE)</f>
        <v>0</v>
      </c>
      <c r="AQ57" t="str">
        <f>AM57</f>
        <v>OLD JOHN F.C.</v>
      </c>
      <c r="AR57">
        <f>VLOOKUP(AQ57,AM57:AP66,2,FALSE)</f>
        <v>0</v>
      </c>
      <c r="AS57">
        <f>VLOOKUP(AQ57,AM57:AP66,3,FALSE)</f>
        <v>0</v>
      </c>
      <c r="AT57">
        <f>VLOOKUP(AQ57,AM57:AP66,4,FALSE)</f>
        <v>0</v>
      </c>
      <c r="AU57" t="str">
        <f>AQ57</f>
        <v>OLD JOHN F.C.</v>
      </c>
      <c r="AV57">
        <f>VLOOKUP(AU57,AQ57:AT66,2,FALSE)</f>
        <v>0</v>
      </c>
      <c r="AW57">
        <f>VLOOKUP(AU57,AQ57:AT66,3,FALSE)</f>
        <v>0</v>
      </c>
      <c r="AX57">
        <f>VLOOKUP(AU57,AQ57:AT66,4,FALSE)</f>
        <v>0</v>
      </c>
      <c r="AY57" t="str">
        <f>AU57</f>
        <v>OLD JOHN F.C.</v>
      </c>
      <c r="AZ57">
        <f>VLOOKUP(AY57,AU57:AX66,2,FALSE)</f>
        <v>0</v>
      </c>
      <c r="BA57">
        <f>VLOOKUP(AY57,AU57:AX66,3,FALSE)</f>
        <v>0</v>
      </c>
      <c r="BB57">
        <f>VLOOKUP(AY57,AU57:AX66,4,FALSE)</f>
        <v>0</v>
      </c>
      <c r="BC57" t="str">
        <f>AY57</f>
        <v>OLD JOHN F.C.</v>
      </c>
      <c r="BD57">
        <f>VLOOKUP(BC57,AY57:BB66,2,FALSE)</f>
        <v>0</v>
      </c>
      <c r="BE57">
        <f>VLOOKUP(BC57,AY57:BB66,3,FALSE)</f>
        <v>0</v>
      </c>
      <c r="BF57">
        <f>VLOOKUP(BC57,AY57:BB66,4,FALSE)</f>
        <v>0</v>
      </c>
      <c r="BG57" t="str">
        <f>BC57</f>
        <v>OLD JOHN F.C.</v>
      </c>
      <c r="BH57">
        <f>VLOOKUP(BG57,BC57:BF66,2,FALSE)</f>
        <v>0</v>
      </c>
      <c r="BI57">
        <f>VLOOKUP(BG57,BC57:BF66,3,FALSE)</f>
        <v>0</v>
      </c>
      <c r="BJ57">
        <f>VLOOKUP(BG57,BC57:BF66,4,FALSE)</f>
        <v>0</v>
      </c>
      <c r="BK57" t="str">
        <f>BG57</f>
        <v>OLD JOHN F.C.</v>
      </c>
      <c r="BL57">
        <f>VLOOKUP(BK57,BG57:BJ66,2,FALSE)</f>
        <v>0</v>
      </c>
      <c r="BM57">
        <f>VLOOKUP(BK57,BG57:BJ66,3,FALSE)</f>
        <v>0</v>
      </c>
      <c r="BN57">
        <f>VLOOKUP(BK57,BG57:BJ66,4,FALSE)</f>
        <v>0</v>
      </c>
      <c r="BO57" t="str">
        <f>BK57</f>
        <v>OLD JOHN F.C.</v>
      </c>
      <c r="BP57">
        <f>VLOOKUP(BO57,BK57:BN66,2,FALSE)</f>
        <v>0</v>
      </c>
      <c r="BQ57">
        <f>VLOOKUP(BO57,BK57:BN66,3,FALSE)</f>
        <v>0</v>
      </c>
      <c r="BR57">
        <f>VLOOKUP(BO57,BK57:BN66,4,FALSE)</f>
        <v>0</v>
      </c>
      <c r="BS57" t="str">
        <f>BO57</f>
        <v>OLD JOHN F.C.</v>
      </c>
      <c r="BT57">
        <f>VLOOKUP(BS57,BO57:BR66,2,FALSE)</f>
        <v>0</v>
      </c>
      <c r="BU57">
        <f>VLOOKUP(BS57,BO57:BR66,3,FALSE)</f>
        <v>0</v>
      </c>
      <c r="BV57">
        <f>VLOOKUP(BS57,BO57:BR66,4,FALSE)</f>
        <v>0</v>
      </c>
      <c r="BW57" t="str">
        <f>BS57</f>
        <v>OLD JOHN F.C.</v>
      </c>
      <c r="BX57">
        <f>VLOOKUP(BW57,BS57:BV66,2,FALSE)</f>
        <v>0</v>
      </c>
      <c r="BY57">
        <f>VLOOKUP(BW57,BS57:BV66,3,FALSE)</f>
        <v>0</v>
      </c>
      <c r="BZ57">
        <f>VLOOKUP(BW57,BS57:BV66,4,FALSE)</f>
        <v>0</v>
      </c>
      <c r="CA57" t="str">
        <f>BW57</f>
        <v>OLD JOHN F.C.</v>
      </c>
      <c r="CB57">
        <f>VLOOKUP(CA57,BW57:BZ66,2,FALSE)</f>
        <v>0</v>
      </c>
      <c r="CC57">
        <f>VLOOKUP(CA57,BW57:BZ66,3,FALSE)</f>
        <v>0</v>
      </c>
      <c r="CD57">
        <f>VLOOKUP(CA57,BW57:BZ66,4,FALSE)</f>
        <v>0</v>
      </c>
      <c r="CE57" t="str">
        <f>CA57</f>
        <v>OLD JOHN F.C.</v>
      </c>
      <c r="CF57">
        <f>VLOOKUP(CE57,CA57:CD66,2,FALSE)</f>
        <v>0</v>
      </c>
      <c r="CG57">
        <f>VLOOKUP(CE57,CA57:CD66,3,FALSE)</f>
        <v>0</v>
      </c>
      <c r="CH57">
        <f>VLOOKUP(CE57,CA57:CD66,4,FALSE)</f>
        <v>0</v>
      </c>
      <c r="CI57" t="str">
        <f>CE57</f>
        <v>OLD JOHN F.C.</v>
      </c>
      <c r="CJ57">
        <f>VLOOKUP(CI57,CE57:CH66,2,FALSE)</f>
        <v>0</v>
      </c>
      <c r="CK57">
        <f>VLOOKUP(CI57,CE57:CH66,3,FALSE)</f>
        <v>0</v>
      </c>
      <c r="CL57">
        <f>VLOOKUP(CI57,CE57:CH66,4,FALSE)</f>
        <v>0</v>
      </c>
      <c r="CM57" t="str">
        <f>CI57</f>
        <v>OLD JOHN F.C.</v>
      </c>
      <c r="CN57">
        <f>VLOOKUP(CM57,CI57:CL66,2,FALSE)</f>
        <v>0</v>
      </c>
      <c r="CO57">
        <f>VLOOKUP(CM57,CI57:CL66,3,FALSE)</f>
        <v>0</v>
      </c>
      <c r="CP57">
        <f>VLOOKUP(CM57,CI57:CL66,4,FALSE)</f>
        <v>0</v>
      </c>
      <c r="CQ57" t="str">
        <f>CM57</f>
        <v>OLD JOHN F.C.</v>
      </c>
      <c r="CR57">
        <f>VLOOKUP(CQ57,CM57:CP66,2,FALSE)</f>
        <v>0</v>
      </c>
      <c r="CS57">
        <f>VLOOKUP(CQ57,CM57:CP66,3,FALSE)</f>
        <v>0</v>
      </c>
      <c r="CT57">
        <f>VLOOKUP(CQ57,CM57:CP66,4,FALSE)</f>
        <v>0</v>
      </c>
    </row>
    <row r="58" spans="6:98" ht="12.75">
      <c r="F58" t="str">
        <f aca="true" t="shared" si="107" ref="F58:F63">CQ46</f>
        <v>NARANJA MECÀNICA</v>
      </c>
      <c r="J58">
        <f t="shared" si="94"/>
        <v>0</v>
      </c>
      <c r="K58">
        <f t="shared" si="95"/>
        <v>0</v>
      </c>
      <c r="L58">
        <f t="shared" si="96"/>
        <v>0</v>
      </c>
      <c r="M58">
        <f t="shared" si="97"/>
        <v>0</v>
      </c>
      <c r="O58" t="str">
        <f>IF(AND(J57=J58,M57=M58,K58&gt;K57),F57,F58)</f>
        <v>NARANJA MECÀNICA</v>
      </c>
      <c r="P58">
        <f t="shared" si="98"/>
        <v>0</v>
      </c>
      <c r="Q58">
        <f t="shared" si="99"/>
        <v>0</v>
      </c>
      <c r="R58">
        <f t="shared" si="100"/>
        <v>0</v>
      </c>
      <c r="S58" t="str">
        <f>O58</f>
        <v>NARANJA MECÀNICA</v>
      </c>
      <c r="T58">
        <f t="shared" si="101"/>
        <v>0</v>
      </c>
      <c r="U58">
        <f t="shared" si="102"/>
        <v>0</v>
      </c>
      <c r="V58">
        <f t="shared" si="103"/>
        <v>0</v>
      </c>
      <c r="W58" t="str">
        <f>S58</f>
        <v>NARANJA MECÀNICA</v>
      </c>
      <c r="X58">
        <f t="shared" si="104"/>
        <v>0</v>
      </c>
      <c r="Y58">
        <f t="shared" si="105"/>
        <v>0</v>
      </c>
      <c r="Z58">
        <f t="shared" si="106"/>
        <v>0</v>
      </c>
      <c r="AA58" t="str">
        <f>W58</f>
        <v>NARANJA MECÀNICA</v>
      </c>
      <c r="AB58">
        <f>VLOOKUP(AA58,W57:Z66,2,FALSE)</f>
        <v>0</v>
      </c>
      <c r="AC58">
        <f>VLOOKUP(AA58,W57:Z66,3,FALSE)</f>
        <v>0</v>
      </c>
      <c r="AD58">
        <f>VLOOKUP(AA58,W57:Z66,4,FALSE)</f>
        <v>0</v>
      </c>
      <c r="AE58" t="str">
        <f>AA58</f>
        <v>NARANJA MECÀNICA</v>
      </c>
      <c r="AF58">
        <f>VLOOKUP(AE58,AA57:AD66,2,FALSE)</f>
        <v>0</v>
      </c>
      <c r="AG58">
        <f>VLOOKUP(AE58,AA57:AD66,3,FALSE)</f>
        <v>0</v>
      </c>
      <c r="AH58">
        <f>VLOOKUP(AE58,AA57:AD66,4,FALSE)</f>
        <v>0</v>
      </c>
      <c r="AI58" t="str">
        <f>AE58</f>
        <v>NARANJA MECÀNICA</v>
      </c>
      <c r="AJ58">
        <f>VLOOKUP(AI58,AE57:AH66,2,FALSE)</f>
        <v>0</v>
      </c>
      <c r="AK58">
        <f>VLOOKUP(AI58,AE57:AH66,3,FALSE)</f>
        <v>0</v>
      </c>
      <c r="AL58">
        <f>VLOOKUP(AI58,AE57:AH66,4,FALSE)</f>
        <v>0</v>
      </c>
      <c r="AM58" t="str">
        <f>IF(AND(AJ58=AJ59,AK58=AK59,AL59&gt;AL58),AI59,AI58)</f>
        <v>NARANJA MECÀNICA</v>
      </c>
      <c r="AN58">
        <f>VLOOKUP(AM58,AI57:AL66,2,FALSE)</f>
        <v>0</v>
      </c>
      <c r="AO58">
        <f>VLOOKUP(AM58,AI57:AL66,3,FALSE)</f>
        <v>0</v>
      </c>
      <c r="AP58">
        <f>VLOOKUP(AM58,AI57:AL66,4,FALSE)</f>
        <v>0</v>
      </c>
      <c r="AQ58" t="str">
        <f>IF(AND(AN58=AN60,AO58=AO60,AP60&gt;AP58),AM60,AM58)</f>
        <v>NARANJA MECÀNICA</v>
      </c>
      <c r="AR58">
        <f>VLOOKUP(AQ58,AM57:AP66,2,FALSE)</f>
        <v>0</v>
      </c>
      <c r="AS58">
        <f>VLOOKUP(AQ58,AM57:AP66,3,FALSE)</f>
        <v>0</v>
      </c>
      <c r="AT58">
        <f>VLOOKUP(AQ58,AM57:AP66,4,FALSE)</f>
        <v>0</v>
      </c>
      <c r="AU58" t="str">
        <f>IF(AND(AR58=AR61,AS58=AS61,AT61&gt;AT58),AQ61,AQ58)</f>
        <v>NARANJA MECÀNICA</v>
      </c>
      <c r="AV58">
        <f>VLOOKUP(AU58,AQ57:AT66,2,FALSE)</f>
        <v>0</v>
      </c>
      <c r="AW58">
        <f>VLOOKUP(AU58,AQ57:AT66,3,FALSE)</f>
        <v>0</v>
      </c>
      <c r="AX58">
        <f>VLOOKUP(AU58,AQ57:AT66,4,FALSE)</f>
        <v>0</v>
      </c>
      <c r="AY58" t="str">
        <f>IF(AND(AV58=AV62,AW58=AW62,AX62&gt;AX58),AU62,AU58)</f>
        <v>NARANJA MECÀNICA</v>
      </c>
      <c r="AZ58">
        <f>VLOOKUP(AY58,AU57:AX66,2,FALSE)</f>
        <v>0</v>
      </c>
      <c r="BA58">
        <f>VLOOKUP(AY58,AU57:AX66,3,FALSE)</f>
        <v>0</v>
      </c>
      <c r="BB58">
        <f>VLOOKUP(AY58,AU57:AX66,4,FALSE)</f>
        <v>0</v>
      </c>
      <c r="BC58" t="str">
        <f>IF(AND(AZ58=AZ63,BA58=BA63,BB63&gt;BB58),AY63,AY58)</f>
        <v>NARANJA MECÀNICA</v>
      </c>
      <c r="BD58">
        <f>VLOOKUP(BC58,AY57:BB66,2,FALSE)</f>
        <v>0</v>
      </c>
      <c r="BE58">
        <f>VLOOKUP(BC58,AY57:BB66,3,FALSE)</f>
        <v>0</v>
      </c>
      <c r="BF58">
        <f>VLOOKUP(BC58,AY57:BB66,4,FALSE)</f>
        <v>0</v>
      </c>
      <c r="BG58" t="str">
        <f>BC58</f>
        <v>NARANJA MECÀNICA</v>
      </c>
      <c r="BH58">
        <f>VLOOKUP(BG58,BC57:BF66,2,FALSE)</f>
        <v>0</v>
      </c>
      <c r="BI58">
        <f>VLOOKUP(BG58,BC57:BF66,3,FALSE)</f>
        <v>0</v>
      </c>
      <c r="BJ58">
        <f>VLOOKUP(BG58,BC57:BF66,4,FALSE)</f>
        <v>0</v>
      </c>
      <c r="BK58" t="str">
        <f>BG58</f>
        <v>NARANJA MECÀNICA</v>
      </c>
      <c r="BL58">
        <f>VLOOKUP(BK58,BG57:BJ66,2,FALSE)</f>
        <v>0</v>
      </c>
      <c r="BM58">
        <f>VLOOKUP(BK58,BG57:BJ66,3,FALSE)</f>
        <v>0</v>
      </c>
      <c r="BN58">
        <f>VLOOKUP(BK58,BG57:BJ66,4,FALSE)</f>
        <v>0</v>
      </c>
      <c r="BO58" t="str">
        <f>BK58</f>
        <v>NARANJA MECÀNICA</v>
      </c>
      <c r="BP58">
        <f>VLOOKUP(BO58,BK57:BN66,2,FALSE)</f>
        <v>0</v>
      </c>
      <c r="BQ58">
        <f>VLOOKUP(BO58,BK57:BN66,3,FALSE)</f>
        <v>0</v>
      </c>
      <c r="BR58">
        <f>VLOOKUP(BO58,BK57:BN66,4,FALSE)</f>
        <v>0</v>
      </c>
      <c r="BS58" t="str">
        <f>BO58</f>
        <v>NARANJA MECÀNICA</v>
      </c>
      <c r="BT58">
        <f>VLOOKUP(BS58,BO57:BR66,2,FALSE)</f>
        <v>0</v>
      </c>
      <c r="BU58">
        <f>VLOOKUP(BS58,BO57:BR66,3,FALSE)</f>
        <v>0</v>
      </c>
      <c r="BV58">
        <f>VLOOKUP(BS58,BO57:BR66,4,FALSE)</f>
        <v>0</v>
      </c>
      <c r="BW58" t="str">
        <f>BS58</f>
        <v>NARANJA MECÀNICA</v>
      </c>
      <c r="BX58">
        <f>VLOOKUP(BW58,BS57:BV66,2,FALSE)</f>
        <v>0</v>
      </c>
      <c r="BY58">
        <f>VLOOKUP(BW58,BS57:BV66,3,FALSE)</f>
        <v>0</v>
      </c>
      <c r="BZ58">
        <f>VLOOKUP(BW58,BS57:BV66,4,FALSE)</f>
        <v>0</v>
      </c>
      <c r="CA58" t="str">
        <f>BW58</f>
        <v>NARANJA MECÀNICA</v>
      </c>
      <c r="CB58">
        <f>VLOOKUP(CA58,BW57:BZ66,2,FALSE)</f>
        <v>0</v>
      </c>
      <c r="CC58">
        <f>VLOOKUP(CA58,BW57:BZ66,3,FALSE)</f>
        <v>0</v>
      </c>
      <c r="CD58">
        <f>VLOOKUP(CA58,BW57:BZ66,4,FALSE)</f>
        <v>0</v>
      </c>
      <c r="CE58" t="str">
        <f>CA58</f>
        <v>NARANJA MECÀNICA</v>
      </c>
      <c r="CF58">
        <f>VLOOKUP(CE58,CA57:CD66,2,FALSE)</f>
        <v>0</v>
      </c>
      <c r="CG58">
        <f>VLOOKUP(CE58,CA57:CD66,3,FALSE)</f>
        <v>0</v>
      </c>
      <c r="CH58">
        <f>VLOOKUP(CE58,CA57:CD66,4,FALSE)</f>
        <v>0</v>
      </c>
      <c r="CI58" t="str">
        <f>CE58</f>
        <v>NARANJA MECÀNICA</v>
      </c>
      <c r="CJ58">
        <f>VLOOKUP(CI58,CE57:CH66,2,FALSE)</f>
        <v>0</v>
      </c>
      <c r="CK58">
        <f>VLOOKUP(CI58,CE57:CH66,3,FALSE)</f>
        <v>0</v>
      </c>
      <c r="CL58">
        <f>VLOOKUP(CI58,CE57:CH66,4,FALSE)</f>
        <v>0</v>
      </c>
      <c r="CM58" t="str">
        <f>CI58</f>
        <v>NARANJA MECÀNICA</v>
      </c>
      <c r="CN58">
        <f>VLOOKUP(CM58,CI57:CL66,2,FALSE)</f>
        <v>0</v>
      </c>
      <c r="CO58">
        <f>VLOOKUP(CM58,CI57:CL66,3,FALSE)</f>
        <v>0</v>
      </c>
      <c r="CP58">
        <f>VLOOKUP(CM58,CI57:CL66,4,FALSE)</f>
        <v>0</v>
      </c>
      <c r="CQ58" t="str">
        <f>CM58</f>
        <v>NARANJA MECÀNICA</v>
      </c>
      <c r="CR58">
        <f>VLOOKUP(CQ58,CM57:CP66,2,FALSE)</f>
        <v>0</v>
      </c>
      <c r="CS58">
        <f>VLOOKUP(CQ58,CM57:CP66,3,FALSE)</f>
        <v>0</v>
      </c>
      <c r="CT58">
        <f>VLOOKUP(CQ58,CM57:CP66,4,FALSE)</f>
        <v>0</v>
      </c>
    </row>
    <row r="59" spans="6:98" ht="12.75">
      <c r="F59" t="str">
        <f t="shared" si="107"/>
        <v>BAYERN NIUPI</v>
      </c>
      <c r="J59">
        <f t="shared" si="94"/>
        <v>0</v>
      </c>
      <c r="K59">
        <f t="shared" si="95"/>
        <v>0</v>
      </c>
      <c r="L59">
        <f t="shared" si="96"/>
        <v>0</v>
      </c>
      <c r="M59">
        <f t="shared" si="97"/>
        <v>0</v>
      </c>
      <c r="O59" t="str">
        <f>F59</f>
        <v>BAYERN NIUPI</v>
      </c>
      <c r="P59">
        <f t="shared" si="98"/>
        <v>0</v>
      </c>
      <c r="Q59">
        <f t="shared" si="99"/>
        <v>0</v>
      </c>
      <c r="R59">
        <f t="shared" si="100"/>
        <v>0</v>
      </c>
      <c r="S59" t="str">
        <f>IF(AND(P57=P59,Q57=Q59,R59&gt;R57),O57,O59)</f>
        <v>BAYERN NIUPI</v>
      </c>
      <c r="T59">
        <f t="shared" si="101"/>
        <v>0</v>
      </c>
      <c r="U59">
        <f t="shared" si="102"/>
        <v>0</v>
      </c>
      <c r="V59">
        <f t="shared" si="103"/>
        <v>0</v>
      </c>
      <c r="W59" t="str">
        <f>S59</f>
        <v>BAYERN NIUPI</v>
      </c>
      <c r="X59">
        <f t="shared" si="104"/>
        <v>0</v>
      </c>
      <c r="Y59">
        <f t="shared" si="105"/>
        <v>0</v>
      </c>
      <c r="Z59">
        <f t="shared" si="106"/>
        <v>0</v>
      </c>
      <c r="AA59" t="str">
        <f>W59</f>
        <v>BAYERN NIUPI</v>
      </c>
      <c r="AB59">
        <f>VLOOKUP(AA59,W57:Z66,2,FALSE)</f>
        <v>0</v>
      </c>
      <c r="AC59">
        <f>VLOOKUP(AA59,W57:Z66,3,FALSE)</f>
        <v>0</v>
      </c>
      <c r="AD59">
        <f>VLOOKUP(AA59,W57:Z66,4,FALSE)</f>
        <v>0</v>
      </c>
      <c r="AE59" t="str">
        <f>AA59</f>
        <v>BAYERN NIUPI</v>
      </c>
      <c r="AF59">
        <f>VLOOKUP(AE59,AA57:AD66,2,FALSE)</f>
        <v>0</v>
      </c>
      <c r="AG59">
        <f>VLOOKUP(AE59,AA57:AD66,3,FALSE)</f>
        <v>0</v>
      </c>
      <c r="AH59">
        <f>VLOOKUP(AE59,AA57:AD66,4,FALSE)</f>
        <v>0</v>
      </c>
      <c r="AI59" t="str">
        <f>AE59</f>
        <v>BAYERN NIUPI</v>
      </c>
      <c r="AJ59">
        <f>VLOOKUP(AI59,AE57:AH66,2,FALSE)</f>
        <v>0</v>
      </c>
      <c r="AK59">
        <f>VLOOKUP(AI59,AE57:AH66,3,FALSE)</f>
        <v>0</v>
      </c>
      <c r="AL59">
        <f>VLOOKUP(AI59,AE57:AH66,4,FALSE)</f>
        <v>0</v>
      </c>
      <c r="AM59" t="str">
        <f>IF(AND(AJ58=AJ59,AK58=AK59,AL59&gt;AL58),AI58,AI59)</f>
        <v>BAYERN NIUPI</v>
      </c>
      <c r="AN59">
        <f>VLOOKUP(AM59,AI57:AL66,2,FALSE)</f>
        <v>0</v>
      </c>
      <c r="AO59">
        <f>VLOOKUP(AM59,AI57:AL66,3,FALSE)</f>
        <v>0</v>
      </c>
      <c r="AP59">
        <f>VLOOKUP(AM59,AI57:AL66,4,FALSE)</f>
        <v>0</v>
      </c>
      <c r="AQ59" t="str">
        <f>AM59</f>
        <v>BAYERN NIUPI</v>
      </c>
      <c r="AR59">
        <f>VLOOKUP(AQ59,AM57:AP66,2,FALSE)</f>
        <v>0</v>
      </c>
      <c r="AS59">
        <f>VLOOKUP(AQ59,AM57:AP66,3,FALSE)</f>
        <v>0</v>
      </c>
      <c r="AT59">
        <f>VLOOKUP(AQ59,AM57:AP66,4,FALSE)</f>
        <v>0</v>
      </c>
      <c r="AU59" t="str">
        <f>AQ59</f>
        <v>BAYERN NIUPI</v>
      </c>
      <c r="AV59">
        <f>VLOOKUP(AU59,AQ57:AT66,2,FALSE)</f>
        <v>0</v>
      </c>
      <c r="AW59">
        <f>VLOOKUP(AU59,AQ57:AT66,3,FALSE)</f>
        <v>0</v>
      </c>
      <c r="AX59">
        <f>VLOOKUP(AU59,AQ57:AT66,4,FALSE)</f>
        <v>0</v>
      </c>
      <c r="AY59" t="str">
        <f>AU59</f>
        <v>BAYERN NIUPI</v>
      </c>
      <c r="AZ59">
        <f>VLOOKUP(AY59,AU57:AX66,2,FALSE)</f>
        <v>0</v>
      </c>
      <c r="BA59">
        <f>VLOOKUP(AY59,AU57:AX66,3,FALSE)</f>
        <v>0</v>
      </c>
      <c r="BB59">
        <f>VLOOKUP(AY59,AU57:AX66,4,FALSE)</f>
        <v>0</v>
      </c>
      <c r="BC59" t="str">
        <f>AY59</f>
        <v>BAYERN NIUPI</v>
      </c>
      <c r="BD59">
        <f>VLOOKUP(BC59,AY57:BB66,2,FALSE)</f>
        <v>0</v>
      </c>
      <c r="BE59">
        <f>VLOOKUP(BC59,AY57:BB66,3,FALSE)</f>
        <v>0</v>
      </c>
      <c r="BF59">
        <f>VLOOKUP(BC59,AY57:BB66,4,FALSE)</f>
        <v>0</v>
      </c>
      <c r="BG59" t="str">
        <f>IF(AND(BD59=BD60,BE59=BE60,BF60&gt;BF59),BC60,BC59)</f>
        <v>BAYERN NIUPI</v>
      </c>
      <c r="BH59">
        <f>VLOOKUP(BG59,BC57:BF66,2,FALSE)</f>
        <v>0</v>
      </c>
      <c r="BI59">
        <f>VLOOKUP(BG59,BC57:BF66,3,FALSE)</f>
        <v>0</v>
      </c>
      <c r="BJ59">
        <f>VLOOKUP(BG59,BC57:BF66,4,FALSE)</f>
        <v>0</v>
      </c>
      <c r="BK59" t="str">
        <f>IF(AND(BH59=BH61,BI59=BI61,BJ61&gt;BJ59),BG61,BG59)</f>
        <v>BAYERN NIUPI</v>
      </c>
      <c r="BL59">
        <f>VLOOKUP(BK59,BG57:BJ66,2,FALSE)</f>
        <v>0</v>
      </c>
      <c r="BM59">
        <f>VLOOKUP(BK59,BG57:BJ66,3,FALSE)</f>
        <v>0</v>
      </c>
      <c r="BN59">
        <f>VLOOKUP(BK59,BG57:BJ66,4,FALSE)</f>
        <v>0</v>
      </c>
      <c r="BO59" t="str">
        <f>IF(AND(BL59=BL62,BM59=BM62,BN62&gt;BN59),BK62,BK59)</f>
        <v>BAYERN NIUPI</v>
      </c>
      <c r="BP59">
        <f>VLOOKUP(BO59,BK57:BN66,2,FALSE)</f>
        <v>0</v>
      </c>
      <c r="BQ59">
        <f>VLOOKUP(BO59,BK57:BN66,3,FALSE)</f>
        <v>0</v>
      </c>
      <c r="BR59">
        <f>VLOOKUP(BO59,BK57:BN66,4,FALSE)</f>
        <v>0</v>
      </c>
      <c r="BS59" t="str">
        <f>IF(AND(BP59=BP63,BQ59=BQ63,BR63&gt;BR59),BO63,BO59)</f>
        <v>BAYERN NIUPI</v>
      </c>
      <c r="BT59">
        <f>VLOOKUP(BS59,BO57:BR66,2,FALSE)</f>
        <v>0</v>
      </c>
      <c r="BU59">
        <f>VLOOKUP(BS59,BO57:BR66,3,FALSE)</f>
        <v>0</v>
      </c>
      <c r="BV59">
        <f>VLOOKUP(BS59,BO57:BR66,4,FALSE)</f>
        <v>0</v>
      </c>
      <c r="BW59" t="str">
        <f>BS59</f>
        <v>BAYERN NIUPI</v>
      </c>
      <c r="BX59">
        <f>VLOOKUP(BW59,BS57:BV66,2,FALSE)</f>
        <v>0</v>
      </c>
      <c r="BY59">
        <f>VLOOKUP(BW59,BS57:BV66,3,FALSE)</f>
        <v>0</v>
      </c>
      <c r="BZ59">
        <f>VLOOKUP(BW59,BS57:BV66,4,FALSE)</f>
        <v>0</v>
      </c>
      <c r="CA59" t="str">
        <f>BW59</f>
        <v>BAYERN NIUPI</v>
      </c>
      <c r="CB59">
        <f>VLOOKUP(CA59,BW57:BZ66,2,FALSE)</f>
        <v>0</v>
      </c>
      <c r="CC59">
        <f>VLOOKUP(CA59,BW57:BZ66,3,FALSE)</f>
        <v>0</v>
      </c>
      <c r="CD59">
        <f>VLOOKUP(CA59,BW57:BZ66,4,FALSE)</f>
        <v>0</v>
      </c>
      <c r="CE59" t="str">
        <f>CA59</f>
        <v>BAYERN NIUPI</v>
      </c>
      <c r="CF59">
        <f>VLOOKUP(CE59,CA57:CD66,2,FALSE)</f>
        <v>0</v>
      </c>
      <c r="CG59">
        <f>VLOOKUP(CE59,CA57:CD66,3,FALSE)</f>
        <v>0</v>
      </c>
      <c r="CH59">
        <f>VLOOKUP(CE59,CA57:CD66,4,FALSE)</f>
        <v>0</v>
      </c>
      <c r="CI59" t="str">
        <f>CE59</f>
        <v>BAYERN NIUPI</v>
      </c>
      <c r="CJ59">
        <f>VLOOKUP(CI59,CE57:CH66,2,FALSE)</f>
        <v>0</v>
      </c>
      <c r="CK59">
        <f>VLOOKUP(CI59,CE57:CH66,3,FALSE)</f>
        <v>0</v>
      </c>
      <c r="CL59">
        <f>VLOOKUP(CI59,CE57:CH66,4,FALSE)</f>
        <v>0</v>
      </c>
      <c r="CM59" t="str">
        <f>CI59</f>
        <v>BAYERN NIUPI</v>
      </c>
      <c r="CN59">
        <f>VLOOKUP(CM59,CI57:CL66,2,FALSE)</f>
        <v>0</v>
      </c>
      <c r="CO59">
        <f>VLOOKUP(CM59,CI57:CL66,3,FALSE)</f>
        <v>0</v>
      </c>
      <c r="CP59">
        <f>VLOOKUP(CM59,CI57:CL66,4,FALSE)</f>
        <v>0</v>
      </c>
      <c r="CQ59" t="str">
        <f>CM59</f>
        <v>BAYERN NIUPI</v>
      </c>
      <c r="CR59">
        <f>VLOOKUP(CQ59,CM57:CP66,2,FALSE)</f>
        <v>0</v>
      </c>
      <c r="CS59">
        <f>VLOOKUP(CQ59,CM57:CP66,3,FALSE)</f>
        <v>0</v>
      </c>
      <c r="CT59">
        <f>VLOOKUP(CQ59,CM57:CP66,4,FALSE)</f>
        <v>0</v>
      </c>
    </row>
    <row r="60" spans="6:98" ht="12.75">
      <c r="F60" t="str">
        <f t="shared" si="107"/>
        <v>LA NARANJA MECÀNICA</v>
      </c>
      <c r="J60">
        <f t="shared" si="94"/>
        <v>0</v>
      </c>
      <c r="K60">
        <f t="shared" si="95"/>
        <v>0</v>
      </c>
      <c r="L60">
        <f t="shared" si="96"/>
        <v>0</v>
      </c>
      <c r="M60">
        <f t="shared" si="97"/>
        <v>0</v>
      </c>
      <c r="O60" t="str">
        <f>F60</f>
        <v>LA NARANJA MECÀNICA</v>
      </c>
      <c r="P60">
        <f t="shared" si="98"/>
        <v>0</v>
      </c>
      <c r="Q60">
        <f t="shared" si="99"/>
        <v>0</v>
      </c>
      <c r="R60">
        <f t="shared" si="100"/>
        <v>0</v>
      </c>
      <c r="S60" t="str">
        <f>O60</f>
        <v>LA NARANJA MECÀNICA</v>
      </c>
      <c r="T60">
        <f t="shared" si="101"/>
        <v>0</v>
      </c>
      <c r="U60">
        <f t="shared" si="102"/>
        <v>0</v>
      </c>
      <c r="V60">
        <f t="shared" si="103"/>
        <v>0</v>
      </c>
      <c r="W60" t="str">
        <f>IF(AND(T57=T60,U57=U60,V60&gt;V57),S57,S60)</f>
        <v>LA NARANJA MECÀNICA</v>
      </c>
      <c r="X60">
        <f t="shared" si="104"/>
        <v>0</v>
      </c>
      <c r="Y60">
        <f t="shared" si="105"/>
        <v>0</v>
      </c>
      <c r="Z60">
        <f t="shared" si="106"/>
        <v>0</v>
      </c>
      <c r="AA60" t="str">
        <f>W60</f>
        <v>LA NARANJA MECÀNICA</v>
      </c>
      <c r="AB60">
        <f>VLOOKUP(AA60,W57:Z66,2,FALSE)</f>
        <v>0</v>
      </c>
      <c r="AC60">
        <f>VLOOKUP(AA60,W57:Z66,3,FALSE)</f>
        <v>0</v>
      </c>
      <c r="AD60">
        <f>VLOOKUP(AA60,W57:Z66,4,FALSE)</f>
        <v>0</v>
      </c>
      <c r="AE60" t="str">
        <f>AA60</f>
        <v>LA NARANJA MECÀNICA</v>
      </c>
      <c r="AF60">
        <f>VLOOKUP(AE60,AA57:AD66,2,FALSE)</f>
        <v>0</v>
      </c>
      <c r="AG60">
        <f>VLOOKUP(AE60,AA57:AD66,3,FALSE)</f>
        <v>0</v>
      </c>
      <c r="AH60">
        <f>VLOOKUP(AE60,AA57:AD66,4,FALSE)</f>
        <v>0</v>
      </c>
      <c r="AI60" t="str">
        <f>AE60</f>
        <v>LA NARANJA MECÀNICA</v>
      </c>
      <c r="AJ60">
        <f>VLOOKUP(AI60,AE57:AH66,2,FALSE)</f>
        <v>0</v>
      </c>
      <c r="AK60">
        <f>VLOOKUP(AI60,AE57:AH66,3,FALSE)</f>
        <v>0</v>
      </c>
      <c r="AL60">
        <f>VLOOKUP(AI60,AE57:AH66,4,FALSE)</f>
        <v>0</v>
      </c>
      <c r="AM60" t="str">
        <f>AI60</f>
        <v>LA NARANJA MECÀNICA</v>
      </c>
      <c r="AN60">
        <f>VLOOKUP(AM60,AI57:AL66,2,FALSE)</f>
        <v>0</v>
      </c>
      <c r="AO60">
        <f>VLOOKUP(AM60,AI57:AL66,3,FALSE)</f>
        <v>0</v>
      </c>
      <c r="AP60">
        <f>VLOOKUP(AM60,AI57:AL66,4,FALSE)</f>
        <v>0</v>
      </c>
      <c r="AQ60" t="str">
        <f>IF(AND(AN58=AN60,AO58=AO60,AP60&gt;AP58),AM58,AM60)</f>
        <v>LA NARANJA MECÀNICA</v>
      </c>
      <c r="AR60">
        <f>VLOOKUP(AQ60,AM57:AP66,2,FALSE)</f>
        <v>0</v>
      </c>
      <c r="AS60">
        <f>VLOOKUP(AQ60,AM57:AP66,3,FALSE)</f>
        <v>0</v>
      </c>
      <c r="AT60">
        <f>VLOOKUP(AQ60,AM57:AP66,4,FALSE)</f>
        <v>0</v>
      </c>
      <c r="AU60" t="str">
        <f>AQ60</f>
        <v>LA NARANJA MECÀNICA</v>
      </c>
      <c r="AV60">
        <f>VLOOKUP(AU60,AQ57:AT66,2,FALSE)</f>
        <v>0</v>
      </c>
      <c r="AW60">
        <f>VLOOKUP(AU60,AQ57:AT66,3,FALSE)</f>
        <v>0</v>
      </c>
      <c r="AX60">
        <f>VLOOKUP(AU60,AQ57:AT66,4,FALSE)</f>
        <v>0</v>
      </c>
      <c r="AY60" t="str">
        <f>AU60</f>
        <v>LA NARANJA MECÀNICA</v>
      </c>
      <c r="AZ60">
        <f>VLOOKUP(AY60,AU57:AX66,2,FALSE)</f>
        <v>0</v>
      </c>
      <c r="BA60">
        <f>VLOOKUP(AY60,AU57:AX66,3,FALSE)</f>
        <v>0</v>
      </c>
      <c r="BB60">
        <f>VLOOKUP(AY60,AU57:AX66,4,FALSE)</f>
        <v>0</v>
      </c>
      <c r="BC60" t="str">
        <f>AY60</f>
        <v>LA NARANJA MECÀNICA</v>
      </c>
      <c r="BD60">
        <f>VLOOKUP(BC60,AY57:BB66,2,FALSE)</f>
        <v>0</v>
      </c>
      <c r="BE60">
        <f>VLOOKUP(BC60,AY57:BB66,3,FALSE)</f>
        <v>0</v>
      </c>
      <c r="BF60">
        <f>VLOOKUP(BC60,AY57:BB66,4,FALSE)</f>
        <v>0</v>
      </c>
      <c r="BG60" t="str">
        <f>IF(AND(BD59=BD60,BE59=BE60,BF60&gt;BF59),BC59,BC60)</f>
        <v>LA NARANJA MECÀNICA</v>
      </c>
      <c r="BH60">
        <f>VLOOKUP(BG60,BC57:BF66,2,FALSE)</f>
        <v>0</v>
      </c>
      <c r="BI60">
        <f>VLOOKUP(BG60,BC57:BF66,3,FALSE)</f>
        <v>0</v>
      </c>
      <c r="BJ60">
        <f>VLOOKUP(BG60,BC57:BF66,4,FALSE)</f>
        <v>0</v>
      </c>
      <c r="BK60" t="str">
        <f>BG60</f>
        <v>LA NARANJA MECÀNICA</v>
      </c>
      <c r="BL60">
        <f>VLOOKUP(BK60,BG57:BJ66,2,FALSE)</f>
        <v>0</v>
      </c>
      <c r="BM60">
        <f>VLOOKUP(BK60,BG57:BJ66,3,FALSE)</f>
        <v>0</v>
      </c>
      <c r="BN60">
        <f>VLOOKUP(BK60,BG57:BJ66,4,FALSE)</f>
        <v>0</v>
      </c>
      <c r="BO60" t="str">
        <f>BK60</f>
        <v>LA NARANJA MECÀNICA</v>
      </c>
      <c r="BP60">
        <f>VLOOKUP(BO60,BK57:BN66,2,FALSE)</f>
        <v>0</v>
      </c>
      <c r="BQ60">
        <f>VLOOKUP(BO60,BK57:BN66,3,FALSE)</f>
        <v>0</v>
      </c>
      <c r="BR60">
        <f>VLOOKUP(BO60,BK57:BN66,4,FALSE)</f>
        <v>0</v>
      </c>
      <c r="BS60" t="str">
        <f>BO60</f>
        <v>LA NARANJA MECÀNICA</v>
      </c>
      <c r="BT60">
        <f>VLOOKUP(BS60,BO57:BR66,2,FALSE)</f>
        <v>0</v>
      </c>
      <c r="BU60">
        <f>VLOOKUP(BS60,BO57:BR66,3,FALSE)</f>
        <v>0</v>
      </c>
      <c r="BV60">
        <f>VLOOKUP(BS60,BO57:BR66,4,FALSE)</f>
        <v>0</v>
      </c>
      <c r="BW60" t="str">
        <f>IF(AND(BT60=BT61,BU60=BU61,BV61&gt;BV60),BS61,BS60)</f>
        <v>LA NARANJA MECÀNICA</v>
      </c>
      <c r="BX60">
        <f>VLOOKUP(BW60,BS57:BV66,2,FALSE)</f>
        <v>0</v>
      </c>
      <c r="BY60">
        <f>VLOOKUP(BW60,BS57:BV66,3,FALSE)</f>
        <v>0</v>
      </c>
      <c r="BZ60">
        <f>VLOOKUP(BW60,BS57:BV66,4,FALSE)</f>
        <v>0</v>
      </c>
      <c r="CA60" t="str">
        <f>IF(AND(BX60=BX62,BY60=BY62,BZ62&gt;BZ60),BW62,BW60)</f>
        <v>LA NARANJA MECÀNICA</v>
      </c>
      <c r="CB60">
        <f>VLOOKUP(CA60,BW57:BZ66,2,FALSE)</f>
        <v>0</v>
      </c>
      <c r="CC60">
        <f>VLOOKUP(CA60,BW57:BZ66,3,FALSE)</f>
        <v>0</v>
      </c>
      <c r="CD60">
        <f>VLOOKUP(CA60,BW57:BZ66,4,FALSE)</f>
        <v>0</v>
      </c>
      <c r="CE60" t="str">
        <f>IF(AND(CB60=CB63,CC60=CC63,CD63&gt;CD60),CA63,CA60)</f>
        <v>LA NARANJA MECÀNICA</v>
      </c>
      <c r="CF60">
        <f>VLOOKUP(CE60,CA57:CD66,2,FALSE)</f>
        <v>0</v>
      </c>
      <c r="CG60">
        <f>VLOOKUP(CE60,CA57:CD66,3,FALSE)</f>
        <v>0</v>
      </c>
      <c r="CH60">
        <f>VLOOKUP(CE60,CA57:CD66,4,FALSE)</f>
        <v>0</v>
      </c>
      <c r="CI60" t="str">
        <f>CE60</f>
        <v>LA NARANJA MECÀNICA</v>
      </c>
      <c r="CJ60">
        <f>VLOOKUP(CI60,CE57:CH66,2,FALSE)</f>
        <v>0</v>
      </c>
      <c r="CK60">
        <f>VLOOKUP(CI60,CE57:CH66,3,FALSE)</f>
        <v>0</v>
      </c>
      <c r="CL60">
        <f>VLOOKUP(CI60,CE57:CH66,4,FALSE)</f>
        <v>0</v>
      </c>
      <c r="CM60" t="str">
        <f>CI60</f>
        <v>LA NARANJA MECÀNICA</v>
      </c>
      <c r="CN60">
        <f>VLOOKUP(CM60,CI57:CL66,2,FALSE)</f>
        <v>0</v>
      </c>
      <c r="CO60">
        <f>VLOOKUP(CM60,CI57:CL66,3,FALSE)</f>
        <v>0</v>
      </c>
      <c r="CP60">
        <f>VLOOKUP(CM60,CI57:CL66,4,FALSE)</f>
        <v>0</v>
      </c>
      <c r="CQ60" t="str">
        <f>CM60</f>
        <v>LA NARANJA MECÀNICA</v>
      </c>
      <c r="CR60">
        <f>VLOOKUP(CQ60,CM57:CP66,2,FALSE)</f>
        <v>0</v>
      </c>
      <c r="CS60">
        <f>VLOOKUP(CQ60,CM57:CP66,3,FALSE)</f>
        <v>0</v>
      </c>
      <c r="CT60">
        <f>VLOOKUP(CQ60,CM57:CP66,4,FALSE)</f>
        <v>0</v>
      </c>
    </row>
    <row r="61" spans="6:98" ht="12.75">
      <c r="F61" t="str">
        <f t="shared" si="107"/>
        <v>LORITOS F.C.</v>
      </c>
      <c r="J61">
        <f t="shared" si="94"/>
        <v>0</v>
      </c>
      <c r="K61">
        <f t="shared" si="95"/>
        <v>0</v>
      </c>
      <c r="L61">
        <f t="shared" si="96"/>
        <v>0</v>
      </c>
      <c r="M61">
        <f t="shared" si="97"/>
        <v>0</v>
      </c>
      <c r="O61" t="str">
        <f>F61</f>
        <v>LORITOS F.C.</v>
      </c>
      <c r="P61">
        <f t="shared" si="98"/>
        <v>0</v>
      </c>
      <c r="Q61">
        <f t="shared" si="99"/>
        <v>0</v>
      </c>
      <c r="R61">
        <f t="shared" si="100"/>
        <v>0</v>
      </c>
      <c r="S61" t="str">
        <f>O61</f>
        <v>LORITOS F.C.</v>
      </c>
      <c r="T61">
        <f t="shared" si="101"/>
        <v>0</v>
      </c>
      <c r="U61">
        <f t="shared" si="102"/>
        <v>0</v>
      </c>
      <c r="V61">
        <f t="shared" si="103"/>
        <v>0</v>
      </c>
      <c r="W61" t="str">
        <f>S61</f>
        <v>LORITOS F.C.</v>
      </c>
      <c r="X61">
        <f t="shared" si="104"/>
        <v>0</v>
      </c>
      <c r="Y61">
        <f t="shared" si="105"/>
        <v>0</v>
      </c>
      <c r="Z61">
        <f t="shared" si="106"/>
        <v>0</v>
      </c>
      <c r="AA61" t="str">
        <f>IF(AND(X57=X61,Y57=Y61,Z61&gt;Z57),W57,W61)</f>
        <v>LORITOS F.C.</v>
      </c>
      <c r="AB61">
        <f>VLOOKUP(AA61,W57:Z66,2,FALSE)</f>
        <v>0</v>
      </c>
      <c r="AC61">
        <f>VLOOKUP(AA61,W57:Z66,3,FALSE)</f>
        <v>0</v>
      </c>
      <c r="AD61">
        <f>VLOOKUP(AA61,W57:Z66,4,FALSE)</f>
        <v>0</v>
      </c>
      <c r="AE61" t="str">
        <f>AA61</f>
        <v>LORITOS F.C.</v>
      </c>
      <c r="AF61">
        <f>VLOOKUP(AE61,AA57:AD66,2,FALSE)</f>
        <v>0</v>
      </c>
      <c r="AG61">
        <f>VLOOKUP(AE61,AA57:AD66,3,FALSE)</f>
        <v>0</v>
      </c>
      <c r="AH61">
        <f>VLOOKUP(AE61,AA57:AD66,4,FALSE)</f>
        <v>0</v>
      </c>
      <c r="AI61" t="str">
        <f>AE61</f>
        <v>LORITOS F.C.</v>
      </c>
      <c r="AJ61">
        <f>VLOOKUP(AI61,AE57:AH66,2,FALSE)</f>
        <v>0</v>
      </c>
      <c r="AK61">
        <f>VLOOKUP(AI61,AE57:AH66,3,FALSE)</f>
        <v>0</v>
      </c>
      <c r="AL61">
        <f>VLOOKUP(AI61,AE57:AH66,4,FALSE)</f>
        <v>0</v>
      </c>
      <c r="AM61" t="str">
        <f>AI61</f>
        <v>LORITOS F.C.</v>
      </c>
      <c r="AN61">
        <f>VLOOKUP(AM61,AI57:AL66,2,FALSE)</f>
        <v>0</v>
      </c>
      <c r="AO61">
        <f>VLOOKUP(AM61,AI57:AL66,3,FALSE)</f>
        <v>0</v>
      </c>
      <c r="AP61">
        <f>VLOOKUP(AM61,AI57:AL66,4,FALSE)</f>
        <v>0</v>
      </c>
      <c r="AQ61" t="str">
        <f>AM61</f>
        <v>LORITOS F.C.</v>
      </c>
      <c r="AR61">
        <f>VLOOKUP(AQ61,AM57:AP66,2,FALSE)</f>
        <v>0</v>
      </c>
      <c r="AS61">
        <f>VLOOKUP(AQ61,AM57:AP66,3,FALSE)</f>
        <v>0</v>
      </c>
      <c r="AT61">
        <f>VLOOKUP(AQ61,AM57:AP66,4,FALSE)</f>
        <v>0</v>
      </c>
      <c r="AU61" t="str">
        <f>IF(AND(AR58=AR61,AS58=AS61,AT61&gt;AT58),AQ58,AQ61)</f>
        <v>LORITOS F.C.</v>
      </c>
      <c r="AV61">
        <f>VLOOKUP(AU61,AQ57:AT66,2,FALSE)</f>
        <v>0</v>
      </c>
      <c r="AW61">
        <f>VLOOKUP(AU61,AQ57:AT66,3,FALSE)</f>
        <v>0</v>
      </c>
      <c r="AX61">
        <f>VLOOKUP(AU61,AQ57:AT66,4,FALSE)</f>
        <v>0</v>
      </c>
      <c r="AY61" t="str">
        <f>AU61</f>
        <v>LORITOS F.C.</v>
      </c>
      <c r="AZ61">
        <f>VLOOKUP(AY61,AU57:AX66,2,FALSE)</f>
        <v>0</v>
      </c>
      <c r="BA61">
        <f>VLOOKUP(AY61,AU57:AX66,3,FALSE)</f>
        <v>0</v>
      </c>
      <c r="BB61">
        <f>VLOOKUP(AY61,AU57:AX66,4,FALSE)</f>
        <v>0</v>
      </c>
      <c r="BC61" t="str">
        <f>AY61</f>
        <v>LORITOS F.C.</v>
      </c>
      <c r="BD61">
        <f>VLOOKUP(BC61,AY57:BB66,2,FALSE)</f>
        <v>0</v>
      </c>
      <c r="BE61">
        <f>VLOOKUP(BC61,AY57:BB66,3,FALSE)</f>
        <v>0</v>
      </c>
      <c r="BF61">
        <f>VLOOKUP(BC61,AY57:BB66,4,FALSE)</f>
        <v>0</v>
      </c>
      <c r="BG61" t="str">
        <f>BC61</f>
        <v>LORITOS F.C.</v>
      </c>
      <c r="BH61">
        <f>VLOOKUP(BG61,BC57:BF66,2,FALSE)</f>
        <v>0</v>
      </c>
      <c r="BI61">
        <f>VLOOKUP(BG61,BC57:BF66,3,FALSE)</f>
        <v>0</v>
      </c>
      <c r="BJ61">
        <f>VLOOKUP(BG61,BC57:BF66,4,FALSE)</f>
        <v>0</v>
      </c>
      <c r="BK61" t="str">
        <f>IF(AND(BH59=BH61,BI59=BI61,BJ61&gt;BJ59),BG59,BG61)</f>
        <v>LORITOS F.C.</v>
      </c>
      <c r="BL61">
        <f>VLOOKUP(BK61,BG57:BJ66,2,FALSE)</f>
        <v>0</v>
      </c>
      <c r="BM61">
        <f>VLOOKUP(BK61,BG57:BJ66,3,FALSE)</f>
        <v>0</v>
      </c>
      <c r="BN61">
        <f>VLOOKUP(BK61,BG57:BJ66,4,FALSE)</f>
        <v>0</v>
      </c>
      <c r="BO61" t="str">
        <f>BK61</f>
        <v>LORITOS F.C.</v>
      </c>
      <c r="BP61">
        <f>VLOOKUP(BO61,BK57:BN66,2,FALSE)</f>
        <v>0</v>
      </c>
      <c r="BQ61">
        <f>VLOOKUP(BO61,BK57:BN66,3,FALSE)</f>
        <v>0</v>
      </c>
      <c r="BR61">
        <f>VLOOKUP(BO61,BK57:BN66,4,FALSE)</f>
        <v>0</v>
      </c>
      <c r="BS61" t="str">
        <f>BO61</f>
        <v>LORITOS F.C.</v>
      </c>
      <c r="BT61">
        <f>VLOOKUP(BS61,BO57:BR66,2,FALSE)</f>
        <v>0</v>
      </c>
      <c r="BU61">
        <f>VLOOKUP(BS61,BO57:BR66,3,FALSE)</f>
        <v>0</v>
      </c>
      <c r="BV61">
        <f>VLOOKUP(BS61,BO57:BR66,4,FALSE)</f>
        <v>0</v>
      </c>
      <c r="BW61" t="str">
        <f>IF(AND(BT60=BT61,BU60=BU61,BV61&gt;BV60),BS60,BS61)</f>
        <v>LORITOS F.C.</v>
      </c>
      <c r="BX61">
        <f>VLOOKUP(BW61,BS57:BV66,2,FALSE)</f>
        <v>0</v>
      </c>
      <c r="BY61">
        <f>VLOOKUP(BW61,BS57:BV66,3,FALSE)</f>
        <v>0</v>
      </c>
      <c r="BZ61">
        <f>VLOOKUP(BW61,BS57:BV66,4,FALSE)</f>
        <v>0</v>
      </c>
      <c r="CA61" t="str">
        <f>BW61</f>
        <v>LORITOS F.C.</v>
      </c>
      <c r="CB61">
        <f>VLOOKUP(CA61,BW57:BZ66,2,FALSE)</f>
        <v>0</v>
      </c>
      <c r="CC61">
        <f>VLOOKUP(CA61,BW57:BZ66,3,FALSE)</f>
        <v>0</v>
      </c>
      <c r="CD61">
        <f>VLOOKUP(CA61,BW57:BZ66,4,FALSE)</f>
        <v>0</v>
      </c>
      <c r="CE61" t="str">
        <f>CA61</f>
        <v>LORITOS F.C.</v>
      </c>
      <c r="CF61">
        <f>VLOOKUP(CE61,CA57:CD66,2,FALSE)</f>
        <v>0</v>
      </c>
      <c r="CG61">
        <f>VLOOKUP(CE61,CA57:CD66,3,FALSE)</f>
        <v>0</v>
      </c>
      <c r="CH61">
        <f>VLOOKUP(CE61,CA57:CD66,4,FALSE)</f>
        <v>0</v>
      </c>
      <c r="CI61" t="str">
        <f>IF(AND(CF61=CF62,CG61=CG62,CH62&gt;CH61),CE62,CE61)</f>
        <v>LORITOS F.C.</v>
      </c>
      <c r="CJ61">
        <f>VLOOKUP(CI61,CE57:CH66,2,FALSE)</f>
        <v>0</v>
      </c>
      <c r="CK61">
        <f>VLOOKUP(CI61,CE57:CH66,3,FALSE)</f>
        <v>0</v>
      </c>
      <c r="CL61">
        <f>VLOOKUP(CI61,CE57:CH66,4,FALSE)</f>
        <v>0</v>
      </c>
      <c r="CM61" t="str">
        <f>IF(AND(CJ61=CJ63,CK61=CK63,CL63&gt;CL61),CI63,CI61)</f>
        <v>LORITOS F.C.</v>
      </c>
      <c r="CN61">
        <f>VLOOKUP(CM61,CI57:CL66,2,FALSE)</f>
        <v>0</v>
      </c>
      <c r="CO61">
        <f>VLOOKUP(CM61,CI57:CL66,3,FALSE)</f>
        <v>0</v>
      </c>
      <c r="CP61">
        <f>VLOOKUP(CM61,CI57:CL66,4,FALSE)</f>
        <v>0</v>
      </c>
      <c r="CQ61" t="str">
        <f>CM61</f>
        <v>LORITOS F.C.</v>
      </c>
      <c r="CR61">
        <f>VLOOKUP(CQ61,CM57:CP66,2,FALSE)</f>
        <v>0</v>
      </c>
      <c r="CS61">
        <f>VLOOKUP(CQ61,CM57:CP66,3,FALSE)</f>
        <v>0</v>
      </c>
      <c r="CT61">
        <f>VLOOKUP(CQ61,CM57:CP66,4,FALSE)</f>
        <v>0</v>
      </c>
    </row>
    <row r="62" spans="6:98" ht="12.75">
      <c r="F62" t="str">
        <f t="shared" si="107"/>
        <v>FRANCO CANADIENSE</v>
      </c>
      <c r="J62">
        <f t="shared" si="94"/>
        <v>0</v>
      </c>
      <c r="K62">
        <f t="shared" si="95"/>
        <v>0</v>
      </c>
      <c r="L62">
        <f t="shared" si="96"/>
        <v>0</v>
      </c>
      <c r="M62">
        <f t="shared" si="97"/>
        <v>0</v>
      </c>
      <c r="O62" t="str">
        <f>F62</f>
        <v>FRANCO CANADIENSE</v>
      </c>
      <c r="P62">
        <f t="shared" si="98"/>
        <v>0</v>
      </c>
      <c r="Q62">
        <f t="shared" si="99"/>
        <v>0</v>
      </c>
      <c r="R62">
        <f t="shared" si="100"/>
        <v>0</v>
      </c>
      <c r="S62" t="str">
        <f>O62</f>
        <v>FRANCO CANADIENSE</v>
      </c>
      <c r="T62">
        <f t="shared" si="101"/>
        <v>0</v>
      </c>
      <c r="U62">
        <f t="shared" si="102"/>
        <v>0</v>
      </c>
      <c r="V62">
        <f t="shared" si="103"/>
        <v>0</v>
      </c>
      <c r="W62" t="str">
        <f>S62</f>
        <v>FRANCO CANADIENSE</v>
      </c>
      <c r="X62">
        <f t="shared" si="104"/>
        <v>0</v>
      </c>
      <c r="Y62">
        <f t="shared" si="105"/>
        <v>0</v>
      </c>
      <c r="Z62">
        <f t="shared" si="106"/>
        <v>0</v>
      </c>
      <c r="AA62" t="str">
        <f>W62</f>
        <v>FRANCO CANADIENSE</v>
      </c>
      <c r="AB62">
        <f>VLOOKUP(AA62,W57:Z66,2,FALSE)</f>
        <v>0</v>
      </c>
      <c r="AC62">
        <f>VLOOKUP(AA62,W57:Z66,3,FALSE)</f>
        <v>0</v>
      </c>
      <c r="AD62">
        <f>VLOOKUP(AA62,W57:Z66,4,FALSE)</f>
        <v>0</v>
      </c>
      <c r="AE62" t="str">
        <f>IF(AND(AB57=AB62,AC57=AC62,AD62&gt;AD57),AA57,AA62)</f>
        <v>FRANCO CANADIENSE</v>
      </c>
      <c r="AF62">
        <f>VLOOKUP(AE62,AA57:AD66,2,FALSE)</f>
        <v>0</v>
      </c>
      <c r="AG62">
        <f>VLOOKUP(AE62,AA57:AD66,3,FALSE)</f>
        <v>0</v>
      </c>
      <c r="AH62">
        <f>VLOOKUP(AE62,AA57:AD66,4,FALSE)</f>
        <v>0</v>
      </c>
      <c r="AI62" t="str">
        <f>AE62</f>
        <v>FRANCO CANADIENSE</v>
      </c>
      <c r="AJ62">
        <f>VLOOKUP(AI62,AE57:AH66,2,FALSE)</f>
        <v>0</v>
      </c>
      <c r="AK62">
        <f>VLOOKUP(AI62,AE57:AH66,3,FALSE)</f>
        <v>0</v>
      </c>
      <c r="AL62">
        <f>VLOOKUP(AI62,AE57:AH66,4,FALSE)</f>
        <v>0</v>
      </c>
      <c r="AM62" t="str">
        <f>AI62</f>
        <v>FRANCO CANADIENSE</v>
      </c>
      <c r="AN62">
        <f>VLOOKUP(AM62,AI57:AL66,2,FALSE)</f>
        <v>0</v>
      </c>
      <c r="AO62">
        <f>VLOOKUP(AM62,AI57:AL66,3,FALSE)</f>
        <v>0</v>
      </c>
      <c r="AP62">
        <f>VLOOKUP(AM62,AI57:AL66,4,FALSE)</f>
        <v>0</v>
      </c>
      <c r="AQ62" t="str">
        <f>AM62</f>
        <v>FRANCO CANADIENSE</v>
      </c>
      <c r="AR62">
        <f>VLOOKUP(AQ62,AM57:AP66,2,FALSE)</f>
        <v>0</v>
      </c>
      <c r="AS62">
        <f>VLOOKUP(AQ62,AM57:AP66,3,FALSE)</f>
        <v>0</v>
      </c>
      <c r="AT62">
        <f>VLOOKUP(AQ62,AM57:AP66,4,FALSE)</f>
        <v>0</v>
      </c>
      <c r="AU62" t="str">
        <f>AQ62</f>
        <v>FRANCO CANADIENSE</v>
      </c>
      <c r="AV62">
        <f>VLOOKUP(AU62,AQ57:AT66,2,FALSE)</f>
        <v>0</v>
      </c>
      <c r="AW62">
        <f>VLOOKUP(AU62,AQ57:AT66,3,FALSE)</f>
        <v>0</v>
      </c>
      <c r="AX62">
        <f>VLOOKUP(AU62,AQ57:AT66,4,FALSE)</f>
        <v>0</v>
      </c>
      <c r="AY62" t="str">
        <f>IF(AND(AV58=AV62,AW58=AW62,AX62&gt;AX58),AU58,AU62)</f>
        <v>FRANCO CANADIENSE</v>
      </c>
      <c r="AZ62">
        <f>VLOOKUP(AY62,AU57:AX66,2,FALSE)</f>
        <v>0</v>
      </c>
      <c r="BA62">
        <f>VLOOKUP(AY62,AU57:AX66,3,FALSE)</f>
        <v>0</v>
      </c>
      <c r="BB62">
        <f>VLOOKUP(AY62,AU57:AX66,4,FALSE)</f>
        <v>0</v>
      </c>
      <c r="BC62" t="str">
        <f>AY62</f>
        <v>FRANCO CANADIENSE</v>
      </c>
      <c r="BD62">
        <f>VLOOKUP(BC62,AY57:BB66,2,FALSE)</f>
        <v>0</v>
      </c>
      <c r="BE62">
        <f>VLOOKUP(BC62,AY57:BB66,3,FALSE)</f>
        <v>0</v>
      </c>
      <c r="BF62">
        <f>VLOOKUP(BC62,AY57:BB66,4,FALSE)</f>
        <v>0</v>
      </c>
      <c r="BG62" t="str">
        <f>BC62</f>
        <v>FRANCO CANADIENSE</v>
      </c>
      <c r="BH62">
        <f>VLOOKUP(BG62,BC57:BF66,2,FALSE)</f>
        <v>0</v>
      </c>
      <c r="BI62">
        <f>VLOOKUP(BG62,BC57:BF66,3,FALSE)</f>
        <v>0</v>
      </c>
      <c r="BJ62">
        <f>VLOOKUP(BG62,BC57:BF66,4,FALSE)</f>
        <v>0</v>
      </c>
      <c r="BK62" t="str">
        <f>BG62</f>
        <v>FRANCO CANADIENSE</v>
      </c>
      <c r="BL62">
        <f>VLOOKUP(BK62,BG57:BJ66,2,FALSE)</f>
        <v>0</v>
      </c>
      <c r="BM62">
        <f>VLOOKUP(BK62,BG57:BJ66,3,FALSE)</f>
        <v>0</v>
      </c>
      <c r="BN62">
        <f>VLOOKUP(BK62,BG57:BJ66,4,FALSE)</f>
        <v>0</v>
      </c>
      <c r="BO62" t="str">
        <f>IF(AND(BL59=BL62,BM59=BM62,BN62&gt;BN59),BK59,BK62)</f>
        <v>FRANCO CANADIENSE</v>
      </c>
      <c r="BP62">
        <f>VLOOKUP(BO62,BK57:BN66,2,FALSE)</f>
        <v>0</v>
      </c>
      <c r="BQ62">
        <f>VLOOKUP(BO62,BK57:BN66,3,FALSE)</f>
        <v>0</v>
      </c>
      <c r="BR62">
        <f>VLOOKUP(BO62,BK57:BN66,4,FALSE)</f>
        <v>0</v>
      </c>
      <c r="BS62" t="str">
        <f>BO62</f>
        <v>FRANCO CANADIENSE</v>
      </c>
      <c r="BT62">
        <f>VLOOKUP(BS62,BO57:BR66,2,FALSE)</f>
        <v>0</v>
      </c>
      <c r="BU62">
        <f>VLOOKUP(BS62,BO57:BR66,3,FALSE)</f>
        <v>0</v>
      </c>
      <c r="BV62">
        <f>VLOOKUP(BS62,BO57:BR66,4,FALSE)</f>
        <v>0</v>
      </c>
      <c r="BW62" t="str">
        <f>BS62</f>
        <v>FRANCO CANADIENSE</v>
      </c>
      <c r="BX62">
        <f>VLOOKUP(BW62,BS57:BV66,2,FALSE)</f>
        <v>0</v>
      </c>
      <c r="BY62">
        <f>VLOOKUP(BW62,BS57:BV66,3,FALSE)</f>
        <v>0</v>
      </c>
      <c r="BZ62">
        <f>VLOOKUP(BW62,BS57:BV66,4,FALSE)</f>
        <v>0</v>
      </c>
      <c r="CA62" t="str">
        <f>IF(AND(BX60=BX62,BY60=BY62,BZ62&gt;BZ60),BW60,BW62)</f>
        <v>FRANCO CANADIENSE</v>
      </c>
      <c r="CB62">
        <f>VLOOKUP(CA62,BW57:BZ66,2,FALSE)</f>
        <v>0</v>
      </c>
      <c r="CC62">
        <f>VLOOKUP(CA62,BW57:BZ66,3,FALSE)</f>
        <v>0</v>
      </c>
      <c r="CD62">
        <f>VLOOKUP(CA62,BW57:BZ66,4,FALSE)</f>
        <v>0</v>
      </c>
      <c r="CE62" t="str">
        <f>CA62</f>
        <v>FRANCO CANADIENSE</v>
      </c>
      <c r="CF62">
        <f>VLOOKUP(CE62,CA57:CD66,2,FALSE)</f>
        <v>0</v>
      </c>
      <c r="CG62">
        <f>VLOOKUP(CE62,CA57:CD66,3,FALSE)</f>
        <v>0</v>
      </c>
      <c r="CH62">
        <f>VLOOKUP(CE62,CA57:CD66,4,FALSE)</f>
        <v>0</v>
      </c>
      <c r="CI62" t="str">
        <f>IF(AND(CF61=CF62,CG61=CG62,CH62&gt;CH61),CE61,CE62)</f>
        <v>FRANCO CANADIENSE</v>
      </c>
      <c r="CJ62">
        <f>VLOOKUP(CI62,CE57:CH66,2,FALSE)</f>
        <v>0</v>
      </c>
      <c r="CK62">
        <f>VLOOKUP(CI62,CE57:CH66,3,FALSE)</f>
        <v>0</v>
      </c>
      <c r="CL62">
        <f>VLOOKUP(CI62,CE57:CH66,4,FALSE)</f>
        <v>0</v>
      </c>
      <c r="CM62" t="str">
        <f>CI62</f>
        <v>FRANCO CANADIENSE</v>
      </c>
      <c r="CN62">
        <f>VLOOKUP(CM62,CI57:CL66,2,FALSE)</f>
        <v>0</v>
      </c>
      <c r="CO62">
        <f>VLOOKUP(CM62,CI57:CL66,3,FALSE)</f>
        <v>0</v>
      </c>
      <c r="CP62">
        <f>VLOOKUP(CM62,CI57:CL66,4,FALSE)</f>
        <v>0</v>
      </c>
      <c r="CQ62" t="str">
        <f>IF(AND(CN62=CN63,CO62=CO63,CP63&gt;CP62),CM63,CM62)</f>
        <v>FRANCO CANADIENSE</v>
      </c>
      <c r="CR62">
        <f>VLOOKUP(CQ62,CM57:CP66,2,FALSE)</f>
        <v>0</v>
      </c>
      <c r="CS62">
        <f>VLOOKUP(CQ62,CM57:CP66,3,FALSE)</f>
        <v>0</v>
      </c>
      <c r="CT62">
        <f>VLOOKUP(CQ62,CM57:CP66,4,FALSE)</f>
        <v>0</v>
      </c>
    </row>
    <row r="63" spans="6:98" ht="12.75">
      <c r="F63">
        <f t="shared" si="107"/>
      </c>
      <c r="J63">
        <f t="shared" si="94"/>
        <v>0</v>
      </c>
      <c r="K63">
        <f t="shared" si="95"/>
        <v>0</v>
      </c>
      <c r="L63">
        <f t="shared" si="96"/>
        <v>0</v>
      </c>
      <c r="M63">
        <f t="shared" si="97"/>
        <v>0</v>
      </c>
      <c r="O63">
        <f>F63</f>
      </c>
      <c r="P63">
        <f t="shared" si="98"/>
        <v>0</v>
      </c>
      <c r="Q63">
        <f t="shared" si="99"/>
        <v>0</v>
      </c>
      <c r="R63">
        <f t="shared" si="100"/>
        <v>0</v>
      </c>
      <c r="S63">
        <f>O63</f>
      </c>
      <c r="T63">
        <f t="shared" si="101"/>
        <v>0</v>
      </c>
      <c r="U63">
        <f t="shared" si="102"/>
        <v>0</v>
      </c>
      <c r="V63">
        <f t="shared" si="103"/>
        <v>0</v>
      </c>
      <c r="W63">
        <f>S63</f>
      </c>
      <c r="X63">
        <f t="shared" si="104"/>
        <v>0</v>
      </c>
      <c r="Y63">
        <f t="shared" si="105"/>
        <v>0</v>
      </c>
      <c r="Z63">
        <f t="shared" si="106"/>
        <v>0</v>
      </c>
      <c r="AA63">
        <f>W63</f>
      </c>
      <c r="AB63">
        <f>VLOOKUP(AA63,W57:Z66,2,FALSE)</f>
        <v>0</v>
      </c>
      <c r="AC63">
        <f>VLOOKUP(AA63,W57:Z66,3,FALSE)</f>
        <v>0</v>
      </c>
      <c r="AD63">
        <f>VLOOKUP(AA63,W57:Z66,4,FALSE)</f>
        <v>0</v>
      </c>
      <c r="AE63">
        <f>AA63</f>
      </c>
      <c r="AF63">
        <f>VLOOKUP(AE63,AA57:AD66,2,FALSE)</f>
        <v>0</v>
      </c>
      <c r="AG63">
        <f>VLOOKUP(AE63,AA57:AD66,3,FALSE)</f>
        <v>0</v>
      </c>
      <c r="AH63">
        <f>VLOOKUP(AE63,AA57:AD66,4,FALSE)</f>
        <v>0</v>
      </c>
      <c r="AI63">
        <f>IF(AND(AF57=AF63,AG57=AG63,AH63&gt;AH57),AE57,AE63)</f>
      </c>
      <c r="AJ63">
        <f>VLOOKUP(AI63,AE57:AH66,2,FALSE)</f>
        <v>0</v>
      </c>
      <c r="AK63">
        <f>VLOOKUP(AI63,AE57:AH66,3,FALSE)</f>
        <v>0</v>
      </c>
      <c r="AL63">
        <f>VLOOKUP(AI63,AE57:AH66,4,FALSE)</f>
        <v>0</v>
      </c>
      <c r="AM63">
        <f>AI63</f>
      </c>
      <c r="AN63">
        <f>VLOOKUP(AM63,AI57:AL66,2,FALSE)</f>
        <v>0</v>
      </c>
      <c r="AO63">
        <f>VLOOKUP(AM63,AI57:AL66,3,FALSE)</f>
        <v>0</v>
      </c>
      <c r="AP63">
        <f>VLOOKUP(AM63,AI57:AL66,4,FALSE)</f>
        <v>0</v>
      </c>
      <c r="AQ63">
        <f>AM63</f>
      </c>
      <c r="AR63">
        <f>VLOOKUP(AQ63,AM57:AP66,2,FALSE)</f>
        <v>0</v>
      </c>
      <c r="AS63">
        <f>VLOOKUP(AQ63,AM57:AP66,3,FALSE)</f>
        <v>0</v>
      </c>
      <c r="AT63">
        <f>VLOOKUP(AQ63,AM57:AP66,4,FALSE)</f>
        <v>0</v>
      </c>
      <c r="AU63">
        <f>AQ63</f>
      </c>
      <c r="AV63">
        <f>VLOOKUP(AU63,AQ57:AT66,2,FALSE)</f>
        <v>0</v>
      </c>
      <c r="AW63">
        <f>VLOOKUP(AU63,AQ57:AT66,3,FALSE)</f>
        <v>0</v>
      </c>
      <c r="AX63">
        <f>VLOOKUP(AU63,AQ57:AT66,4,FALSE)</f>
        <v>0</v>
      </c>
      <c r="AY63">
        <f>AU63</f>
      </c>
      <c r="AZ63">
        <f>VLOOKUP(AY63,AU57:AX66,2,FALSE)</f>
        <v>0</v>
      </c>
      <c r="BA63">
        <f>VLOOKUP(AY63,AU57:AX66,3,FALSE)</f>
        <v>0</v>
      </c>
      <c r="BB63">
        <f>VLOOKUP(AY63,AU57:AX66,4,FALSE)</f>
        <v>0</v>
      </c>
      <c r="BC63">
        <f>IF(AND(AZ58=AZ63,BA58=BA63,BB63&gt;BB58),AY58,AY63)</f>
      </c>
      <c r="BD63">
        <f>VLOOKUP(BC63,AY57:BB66,2,FALSE)</f>
        <v>0</v>
      </c>
      <c r="BE63">
        <f>VLOOKUP(BC63,AY57:BB66,3,FALSE)</f>
        <v>0</v>
      </c>
      <c r="BF63">
        <f>VLOOKUP(BC63,AY57:BB66,4,FALSE)</f>
        <v>0</v>
      </c>
      <c r="BG63">
        <f>BC63</f>
      </c>
      <c r="BH63">
        <f>VLOOKUP(BG63,BC57:BF66,2,FALSE)</f>
        <v>0</v>
      </c>
      <c r="BI63">
        <f>VLOOKUP(BG63,BC57:BF66,3,FALSE)</f>
        <v>0</v>
      </c>
      <c r="BJ63">
        <f>VLOOKUP(BG63,BC57:BF66,4,FALSE)</f>
        <v>0</v>
      </c>
      <c r="BK63">
        <f>BG63</f>
      </c>
      <c r="BL63">
        <f>VLOOKUP(BK63,BG57:BJ66,2,FALSE)</f>
        <v>0</v>
      </c>
      <c r="BM63">
        <f>VLOOKUP(BK63,BG57:BJ66,3,FALSE)</f>
        <v>0</v>
      </c>
      <c r="BN63">
        <f>VLOOKUP(BK63,BG57:BJ66,4,FALSE)</f>
        <v>0</v>
      </c>
      <c r="BO63">
        <f>BK63</f>
      </c>
      <c r="BP63">
        <f>VLOOKUP(BO63,BK57:BN66,2,FALSE)</f>
        <v>0</v>
      </c>
      <c r="BQ63">
        <f>VLOOKUP(BO63,BK57:BN66,3,FALSE)</f>
        <v>0</v>
      </c>
      <c r="BR63">
        <f>VLOOKUP(BO63,BK57:BN66,4,FALSE)</f>
        <v>0</v>
      </c>
      <c r="BS63">
        <f>IF(AND(BP59=BP63,BQ59=BQ63,BR63&gt;BR59),BO59,BO63)</f>
      </c>
      <c r="BT63">
        <f>VLOOKUP(BS63,BO57:BR66,2,FALSE)</f>
        <v>0</v>
      </c>
      <c r="BU63">
        <f>VLOOKUP(BS63,BO57:BR66,3,FALSE)</f>
        <v>0</v>
      </c>
      <c r="BV63">
        <f>VLOOKUP(BS63,BO57:BR66,4,FALSE)</f>
        <v>0</v>
      </c>
      <c r="BW63">
        <f>BS63</f>
      </c>
      <c r="BX63">
        <f>VLOOKUP(BW63,BS57:BV66,2,FALSE)</f>
        <v>0</v>
      </c>
      <c r="BY63">
        <f>VLOOKUP(BW63,BS57:BV66,3,FALSE)</f>
        <v>0</v>
      </c>
      <c r="BZ63">
        <f>VLOOKUP(BW63,BS57:BV66,4,FALSE)</f>
        <v>0</v>
      </c>
      <c r="CA63">
        <f>BW63</f>
      </c>
      <c r="CB63">
        <f>VLOOKUP(CA63,BW57:BZ66,2,FALSE)</f>
        <v>0</v>
      </c>
      <c r="CC63">
        <f>VLOOKUP(CA63,BW57:BZ66,3,FALSE)</f>
        <v>0</v>
      </c>
      <c r="CD63">
        <f>VLOOKUP(CA63,BW57:BZ66,4,FALSE)</f>
        <v>0</v>
      </c>
      <c r="CE63">
        <f>IF(AND(CB60=CB63,CC60=CC63,CD63&gt;CD60),CA60,CA63)</f>
      </c>
      <c r="CF63">
        <f>VLOOKUP(CE63,CA57:CD66,2,FALSE)</f>
        <v>0</v>
      </c>
      <c r="CG63">
        <f>VLOOKUP(CE63,CA57:CD66,3,FALSE)</f>
        <v>0</v>
      </c>
      <c r="CH63">
        <f>VLOOKUP(CE63,CA57:CD66,4,FALSE)</f>
        <v>0</v>
      </c>
      <c r="CI63">
        <f>CE63</f>
      </c>
      <c r="CJ63">
        <f>VLOOKUP(CI63,CE57:CH66,2,FALSE)</f>
        <v>0</v>
      </c>
      <c r="CK63">
        <f>VLOOKUP(CI63,CE57:CH66,3,FALSE)</f>
        <v>0</v>
      </c>
      <c r="CL63">
        <f>VLOOKUP(CI63,CE57:CH66,4,FALSE)</f>
        <v>0</v>
      </c>
      <c r="CM63">
        <f>IF(AND(CJ61=CJ63,CK61=CK63,CL63&gt;CL61),CI61,CI63)</f>
      </c>
      <c r="CN63">
        <f>VLOOKUP(CM63,CI57:CL66,2,FALSE)</f>
        <v>0</v>
      </c>
      <c r="CO63">
        <f>VLOOKUP(CM63,CI57:CL66,3,FALSE)</f>
        <v>0</v>
      </c>
      <c r="CP63">
        <f>VLOOKUP(CM63,CI57:CL66,4,FALSE)</f>
        <v>0</v>
      </c>
      <c r="CQ63">
        <f>IF(AND(CN62=CN63,CO62=CO63,CP63&gt;CP62),CM62,CM63)</f>
      </c>
      <c r="CR63">
        <f>VLOOKUP(CQ63,CM57:CP66,2,FALSE)</f>
        <v>0</v>
      </c>
      <c r="CS63">
        <f>VLOOKUP(CQ63,CM57:CP66,3,FALSE)</f>
        <v>0</v>
      </c>
      <c r="CT63">
        <f>VLOOKUP(CQ63,CM57:CP66,4,FALSE)</f>
        <v>0</v>
      </c>
    </row>
    <row r="68" ht="12.75">
      <c r="F68" t="s">
        <v>36</v>
      </c>
    </row>
    <row r="69" spans="6:13" ht="12.75">
      <c r="F69" t="str">
        <f>CQ57</f>
        <v>OLD JOHN F.C.</v>
      </c>
      <c r="G69">
        <f aca="true" t="shared" si="108" ref="G69:G75">VLOOKUP(F69,$F$33:$M$42,2,FALSE)</f>
        <v>0</v>
      </c>
      <c r="H69">
        <f aca="true" t="shared" si="109" ref="H69:H75">VLOOKUP(F69,$F$33:$M$42,3,FALSE)</f>
        <v>0</v>
      </c>
      <c r="I69">
        <f aca="true" t="shared" si="110" ref="I69:I75">VLOOKUP(F69,$F$33:$M$42,4,FALSE)</f>
        <v>0</v>
      </c>
      <c r="J69">
        <f aca="true" t="shared" si="111" ref="J69:J75">VLOOKUP(F69,$F$33:$M$42,5,FALSE)</f>
        <v>0</v>
      </c>
      <c r="K69">
        <f aca="true" t="shared" si="112" ref="K69:K75">VLOOKUP(F69,$F$33:$M$42,6,FALSE)</f>
        <v>0</v>
      </c>
      <c r="L69">
        <f aca="true" t="shared" si="113" ref="L69:L75">VLOOKUP(F69,$F$33:$M$42,7,FALSE)</f>
        <v>0</v>
      </c>
      <c r="M69">
        <f aca="true" t="shared" si="114" ref="M69:M75">VLOOKUP(F69,$F$33:$M$42,8,FALSE)</f>
        <v>0</v>
      </c>
    </row>
    <row r="70" spans="6:13" ht="12.75">
      <c r="F70" t="str">
        <f aca="true" t="shared" si="115" ref="F70:F75">CQ58</f>
        <v>NARANJA MECÀNICA</v>
      </c>
      <c r="G70">
        <f t="shared" si="108"/>
        <v>0</v>
      </c>
      <c r="H70">
        <f t="shared" si="109"/>
        <v>0</v>
      </c>
      <c r="I70">
        <f t="shared" si="110"/>
        <v>0</v>
      </c>
      <c r="J70">
        <f t="shared" si="111"/>
        <v>0</v>
      </c>
      <c r="K70">
        <f t="shared" si="112"/>
        <v>0</v>
      </c>
      <c r="L70">
        <f t="shared" si="113"/>
        <v>0</v>
      </c>
      <c r="M70">
        <f t="shared" si="114"/>
        <v>0</v>
      </c>
    </row>
    <row r="71" spans="6:13" ht="12.75">
      <c r="F71" t="str">
        <f t="shared" si="115"/>
        <v>BAYERN NIUPI</v>
      </c>
      <c r="G71">
        <f t="shared" si="108"/>
        <v>0</v>
      </c>
      <c r="H71">
        <f t="shared" si="109"/>
        <v>0</v>
      </c>
      <c r="I71">
        <f t="shared" si="110"/>
        <v>0</v>
      </c>
      <c r="J71">
        <f t="shared" si="111"/>
        <v>0</v>
      </c>
      <c r="K71">
        <f t="shared" si="112"/>
        <v>0</v>
      </c>
      <c r="L71">
        <f t="shared" si="113"/>
        <v>0</v>
      </c>
      <c r="M71">
        <f t="shared" si="114"/>
        <v>0</v>
      </c>
    </row>
    <row r="72" spans="6:13" ht="12.75">
      <c r="F72" t="str">
        <f t="shared" si="115"/>
        <v>LA NARANJA MECÀNICA</v>
      </c>
      <c r="G72">
        <f t="shared" si="108"/>
        <v>0</v>
      </c>
      <c r="H72">
        <f t="shared" si="109"/>
        <v>0</v>
      </c>
      <c r="I72">
        <f t="shared" si="110"/>
        <v>0</v>
      </c>
      <c r="J72">
        <f t="shared" si="111"/>
        <v>0</v>
      </c>
      <c r="K72">
        <f t="shared" si="112"/>
        <v>0</v>
      </c>
      <c r="L72">
        <f t="shared" si="113"/>
        <v>0</v>
      </c>
      <c r="M72">
        <f t="shared" si="114"/>
        <v>0</v>
      </c>
    </row>
    <row r="73" spans="6:13" ht="12.75">
      <c r="F73" t="str">
        <f t="shared" si="115"/>
        <v>LORITOS F.C.</v>
      </c>
      <c r="G73">
        <f t="shared" si="108"/>
        <v>0</v>
      </c>
      <c r="H73">
        <f t="shared" si="109"/>
        <v>0</v>
      </c>
      <c r="I73">
        <f t="shared" si="110"/>
        <v>0</v>
      </c>
      <c r="J73">
        <f t="shared" si="111"/>
        <v>0</v>
      </c>
      <c r="K73">
        <f t="shared" si="112"/>
        <v>0</v>
      </c>
      <c r="L73">
        <f t="shared" si="113"/>
        <v>0</v>
      </c>
      <c r="M73">
        <f t="shared" si="114"/>
        <v>0</v>
      </c>
    </row>
    <row r="74" spans="6:13" ht="12.75">
      <c r="F74" t="str">
        <f t="shared" si="115"/>
        <v>FRANCO CANADIENSE</v>
      </c>
      <c r="G74">
        <f t="shared" si="108"/>
        <v>0</v>
      </c>
      <c r="H74">
        <f t="shared" si="109"/>
        <v>0</v>
      </c>
      <c r="I74">
        <f t="shared" si="110"/>
        <v>0</v>
      </c>
      <c r="J74">
        <f t="shared" si="111"/>
        <v>0</v>
      </c>
      <c r="K74">
        <f t="shared" si="112"/>
        <v>0</v>
      </c>
      <c r="L74">
        <f t="shared" si="113"/>
        <v>0</v>
      </c>
      <c r="M74">
        <f t="shared" si="114"/>
        <v>0</v>
      </c>
    </row>
    <row r="75" spans="6:13" ht="12.75">
      <c r="F75">
        <f t="shared" si="115"/>
      </c>
      <c r="G75">
        <f t="shared" si="108"/>
        <v>0</v>
      </c>
      <c r="H75">
        <f t="shared" si="109"/>
        <v>0</v>
      </c>
      <c r="I75">
        <f t="shared" si="110"/>
        <v>0</v>
      </c>
      <c r="J75">
        <f t="shared" si="111"/>
        <v>0</v>
      </c>
      <c r="K75">
        <f t="shared" si="112"/>
        <v>0</v>
      </c>
      <c r="L75">
        <f t="shared" si="113"/>
        <v>0</v>
      </c>
      <c r="M75">
        <f t="shared" si="114"/>
        <v>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T7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B3" sqref="B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49" ht="12.75">
      <c r="A2" s="329" t="s">
        <v>37</v>
      </c>
      <c r="B2" s="329"/>
      <c r="C2" s="329"/>
      <c r="D2" s="329"/>
      <c r="E2" s="329"/>
      <c r="G2" t="str">
        <f>IF('- C -'!Q7&lt;&gt;"",'- C -'!Q7,"")</f>
        <v>NIUPI F.C.</v>
      </c>
      <c r="N2" t="str">
        <f>IF('- C -'!Q9&lt;&gt;"",'- C -'!Q9,"")</f>
        <v>CITRATO DE METELO</v>
      </c>
      <c r="U2" t="str">
        <f>IF('- C -'!Q11&lt;&gt;"",'- C -'!Q11,"")</f>
        <v>CSK LA ROPA</v>
      </c>
      <c r="AB2" t="str">
        <f>IF('- C -'!Q13&lt;&gt;"",'- C -'!Q13,"")</f>
        <v>MULAX F.C.</v>
      </c>
      <c r="AI2" t="str">
        <f>IF('- C -'!Q15&lt;&gt;"",'- C -'!Q15,"")</f>
        <v>KHAREBERG F.C.</v>
      </c>
      <c r="AP2" t="str">
        <f>IF('- C -'!Q17&lt;&gt;"",'- C -'!Q17,"")</f>
        <v>LOS REVUELTOS FC</v>
      </c>
      <c r="AW2">
        <f>IF('- C -'!Q19&lt;&gt;"",'- C -'!Q19,"")</f>
      </c>
    </row>
    <row r="3" spans="6:54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ht="12.75">
      <c r="A4" s="2" t="str">
        <f>'- C -'!B6</f>
        <v>NIUPI F.C.</v>
      </c>
      <c r="B4" s="1">
        <f>IF('- C -'!C6&lt;&gt;"",'- C -'!C6,"")</f>
      </c>
      <c r="C4" s="1" t="str">
        <f>'- C -'!D6</f>
        <v>-</v>
      </c>
      <c r="D4" s="1">
        <f>IF('- C -'!E6&lt;&gt;"",'- C -'!E6,"")</f>
      </c>
      <c r="E4" s="3" t="str">
        <f>'- C -'!F6</f>
        <v>CITRATO DE METELO</v>
      </c>
      <c r="F4" s="1">
        <f>COUNTBLANK('- C -'!C6:'- C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  <c r="AI4">
        <f>IF(AND(F4=0,OR($A4=$AI$2,$E4=$AI$2)),1,0)</f>
        <v>0</v>
      </c>
      <c r="AJ4">
        <f>IF(AND(F4=0,OR(AND($A4=$AI$2,$B4&gt;$D4),AND($E4=$AI$2,$D4&gt;$B4))),1,0)</f>
        <v>0</v>
      </c>
      <c r="AK4">
        <f>IF(AND(F4=0,AI4=1,$B4=$D4),1,0)</f>
        <v>0</v>
      </c>
      <c r="AL4">
        <f>IF(AND(F4=0,OR(AND($A4=$AI$2,$B4&lt;$D4),AND($E4=$AI$2,$D4&lt;$B4))),1,0)</f>
        <v>0</v>
      </c>
      <c r="AM4">
        <f>IF(F4&gt;0,0,IF($A4=$AI$2,$B4,IF($E4=$AI$2,$D4,0)))</f>
        <v>0</v>
      </c>
      <c r="AN4">
        <f>IF(F4&gt;0,0,IF($A4=$AI$2,$D4,IF($E4=$AI$2,$B4,0)))</f>
        <v>0</v>
      </c>
      <c r="AP4">
        <f>IF(AND(F4=0,OR($A4=$AP$2,$E4=$AP$2)),1,0)</f>
        <v>0</v>
      </c>
      <c r="AQ4">
        <f>IF(AND(F4=0,OR(AND($A4=$AP$2,$B4&gt;$D4),AND($E4=$AP$2,$D4&gt;$B4))),1,0)</f>
        <v>0</v>
      </c>
      <c r="AR4">
        <f>IF(AND(F4=0,AP4=1,$B4=$D4),1,0)</f>
        <v>0</v>
      </c>
      <c r="AS4">
        <f>IF(AND(F4=0,OR(AND($A4=$AP$2,$B4&lt;$D4),AND($E4=$AP$2,$D4&lt;$B4))),1,0)</f>
        <v>0</v>
      </c>
      <c r="AT4">
        <f>IF(F4&gt;0,0,IF($A4=$AP$2,$B4,IF($E4=$AP$2,$D4,0)))</f>
        <v>0</v>
      </c>
      <c r="AU4">
        <f>IF(F4&gt;0,0,IF($A4=$AP$2,$D4,IF($E4=$AP$2,$B4,0)))</f>
        <v>0</v>
      </c>
      <c r="AW4">
        <f>IF(AND(F4=0,OR($A4=$AW$2,$E4=$AW$2)),1,0)</f>
        <v>0</v>
      </c>
      <c r="AX4">
        <f>IF(AND(F4=0,OR(AND($A4=$AW$2,$B4&gt;$D4),AND($E4=$AW$2,$D4&gt;$B4))),1,0)</f>
        <v>0</v>
      </c>
      <c r="AY4">
        <f>IF(AND(F4=0,AW4=1,$B4=$D4),1,0)</f>
        <v>0</v>
      </c>
      <c r="AZ4">
        <f>IF(AND(F4=0,OR(AND($A4=$AW$2,$B4&lt;$D4),AND($E4=$AW$2,$D4&lt;$B4))),1,0)</f>
        <v>0</v>
      </c>
      <c r="BA4">
        <f>IF(F4&gt;0,0,IF($A4=$AW$2,$B4,IF($E4=$AW$2,$D4,0)))</f>
        <v>0</v>
      </c>
      <c r="BB4">
        <f>IF(F4&gt;0,0,IF($A4=$AW$2,$D4,IF($E4=$AW$2,$B4,0)))</f>
        <v>0</v>
      </c>
    </row>
    <row r="5" spans="1:54" ht="12.75">
      <c r="A5" s="2" t="str">
        <f>'- C -'!B7</f>
        <v>CSK LA ROPA</v>
      </c>
      <c r="B5" s="179">
        <f>IF('- C -'!C7&lt;&gt;"",'- C -'!C7,"")</f>
      </c>
      <c r="C5" s="179" t="str">
        <f>'- C -'!D7</f>
        <v>-</v>
      </c>
      <c r="D5" s="179">
        <f>IF('- C -'!E7&lt;&gt;"",'- C -'!E7,"")</f>
      </c>
      <c r="E5" s="3" t="str">
        <f>'- C -'!F7</f>
        <v>MULAX F.C.</v>
      </c>
      <c r="F5" s="179">
        <f>COUNTBLANK('- C -'!C7:'- C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  <c r="AI5">
        <f aca="true" t="shared" si="24" ref="AI5:AI24">IF(AND(F5=0,OR($A5=$AI$2,$E5=$AI$2)),1,0)</f>
        <v>0</v>
      </c>
      <c r="AJ5">
        <f aca="true" t="shared" si="25" ref="AJ5:AJ24">IF(AND(F5=0,OR(AND($A5=$AI$2,$B5&gt;$D5),AND($E5=$AI$2,$D5&gt;$B5))),1,0)</f>
        <v>0</v>
      </c>
      <c r="AK5">
        <f aca="true" t="shared" si="26" ref="AK5:AK24">IF(AND(F5=0,AI5=1,$B5=$D5),1,0)</f>
        <v>0</v>
      </c>
      <c r="AL5">
        <f aca="true" t="shared" si="27" ref="AL5:AL24">IF(AND(F5=0,OR(AND($A5=$AI$2,$B5&lt;$D5),AND($E5=$AI$2,$D5&lt;$B5))),1,0)</f>
        <v>0</v>
      </c>
      <c r="AM5">
        <f aca="true" t="shared" si="28" ref="AM5:AM24">IF(F5&gt;0,0,IF($A5=$AI$2,$B5,IF($E5=$AI$2,$D5,0)))</f>
        <v>0</v>
      </c>
      <c r="AN5">
        <f aca="true" t="shared" si="29" ref="AN5:AN24">IF(F5&gt;0,0,IF($A5=$AI$2,$D5,IF($E5=$AI$2,$B5,0)))</f>
        <v>0</v>
      </c>
      <c r="AP5">
        <f aca="true" t="shared" si="30" ref="AP5:AP24">IF(AND(F5=0,OR($A5=$AP$2,$E5=$AP$2)),1,0)</f>
        <v>0</v>
      </c>
      <c r="AQ5">
        <f aca="true" t="shared" si="31" ref="AQ5:AQ24">IF(AND(F5=0,OR(AND($A5=$AP$2,$B5&gt;$D5),AND($E5=$AP$2,$D5&gt;$B5))),1,0)</f>
        <v>0</v>
      </c>
      <c r="AR5">
        <f aca="true" t="shared" si="32" ref="AR5:AR24">IF(AND(F5=0,AP5=1,$B5=$D5),1,0)</f>
        <v>0</v>
      </c>
      <c r="AS5">
        <f aca="true" t="shared" si="33" ref="AS5:AS24">IF(AND(F5=0,OR(AND($A5=$AP$2,$B5&lt;$D5),AND($E5=$AP$2,$D5&lt;$B5))),1,0)</f>
        <v>0</v>
      </c>
      <c r="AT5">
        <f aca="true" t="shared" si="34" ref="AT5:AT24">IF(F5&gt;0,0,IF($A5=$AP$2,$B5,IF($E5=$AP$2,$D5,0)))</f>
        <v>0</v>
      </c>
      <c r="AU5">
        <f aca="true" t="shared" si="35" ref="AU5:AU24">IF(F5&gt;0,0,IF($A5=$AP$2,$D5,IF($E5=$AP$2,$B5,0)))</f>
        <v>0</v>
      </c>
      <c r="AW5">
        <f aca="true" t="shared" si="36" ref="AW5:AW24">IF(AND(F5=0,OR($A5=$AW$2,$E5=$AW$2)),1,0)</f>
        <v>0</v>
      </c>
      <c r="AX5">
        <f aca="true" t="shared" si="37" ref="AX5:AX24">IF(AND(F5=0,OR(AND($A5=$AW$2,$B5&gt;$D5),AND($E5=$AW$2,$D5&gt;$B5))),1,0)</f>
        <v>0</v>
      </c>
      <c r="AY5">
        <f aca="true" t="shared" si="38" ref="AY5:AY24">IF(AND(F5=0,AW5=1,$B5=$D5),1,0)</f>
        <v>0</v>
      </c>
      <c r="AZ5">
        <f aca="true" t="shared" si="39" ref="AZ5:AZ24">IF(AND(F5=0,OR(AND($A5=$AW$2,$B5&lt;$D5),AND($E5=$AW$2,$D5&lt;$B5))),1,0)</f>
        <v>0</v>
      </c>
      <c r="BA5">
        <f aca="true" t="shared" si="40" ref="BA5:BA24">IF(F5&gt;0,0,IF($A5=$AW$2,$B5,IF($E5=$AW$2,$D5,0)))</f>
        <v>0</v>
      </c>
      <c r="BB5">
        <f aca="true" t="shared" si="41" ref="BB5:BB24">IF(F5&gt;0,0,IF($A5=$AW$2,$D5,IF($E5=$AW$2,$B5,0)))</f>
        <v>0</v>
      </c>
    </row>
    <row r="6" spans="1:54" ht="12.75">
      <c r="A6" s="2" t="str">
        <f>'- C -'!B8</f>
        <v>KHAREBERG F.C.</v>
      </c>
      <c r="B6" s="179">
        <f>IF('- C -'!C8&lt;&gt;"",'- C -'!C8,"")</f>
      </c>
      <c r="C6" s="179" t="str">
        <f>'- C -'!D8</f>
        <v>-</v>
      </c>
      <c r="D6" s="179">
        <f>IF('- C -'!E8&lt;&gt;"",'- C -'!E8,"")</f>
      </c>
      <c r="E6" s="3" t="str">
        <f>'- C -'!F8</f>
        <v>LOS REVUELTOS FC</v>
      </c>
      <c r="F6" s="179">
        <f>COUNTBLANK('- C -'!C8:'- C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  <c r="AI6">
        <f t="shared" si="24"/>
        <v>0</v>
      </c>
      <c r="AJ6">
        <f t="shared" si="25"/>
        <v>0</v>
      </c>
      <c r="AK6">
        <f t="shared" si="26"/>
        <v>0</v>
      </c>
      <c r="AL6">
        <f t="shared" si="27"/>
        <v>0</v>
      </c>
      <c r="AM6">
        <f t="shared" si="28"/>
        <v>0</v>
      </c>
      <c r="AN6">
        <f t="shared" si="29"/>
        <v>0</v>
      </c>
      <c r="AP6">
        <f t="shared" si="30"/>
        <v>0</v>
      </c>
      <c r="AQ6">
        <f t="shared" si="31"/>
        <v>0</v>
      </c>
      <c r="AR6">
        <f t="shared" si="32"/>
        <v>0</v>
      </c>
      <c r="AS6">
        <f t="shared" si="33"/>
        <v>0</v>
      </c>
      <c r="AT6">
        <f t="shared" si="34"/>
        <v>0</v>
      </c>
      <c r="AU6">
        <f t="shared" si="35"/>
        <v>0</v>
      </c>
      <c r="AW6">
        <f t="shared" si="36"/>
        <v>0</v>
      </c>
      <c r="AX6">
        <f t="shared" si="37"/>
        <v>0</v>
      </c>
      <c r="AY6">
        <f t="shared" si="38"/>
        <v>0</v>
      </c>
      <c r="AZ6">
        <f t="shared" si="39"/>
        <v>0</v>
      </c>
      <c r="BA6">
        <f t="shared" si="40"/>
        <v>0</v>
      </c>
      <c r="BB6">
        <f t="shared" si="41"/>
        <v>0</v>
      </c>
    </row>
    <row r="7" spans="1:54" ht="12.75">
      <c r="A7" s="2" t="str">
        <f>'- C -'!B9</f>
        <v>NIUPI F.C.</v>
      </c>
      <c r="B7" s="179">
        <f>IF('- C -'!C9&lt;&gt;"",'- C -'!C9,"")</f>
      </c>
      <c r="C7" s="179" t="str">
        <f>'- C -'!D9</f>
        <v>-</v>
      </c>
      <c r="D7" s="179">
        <f>IF('- C -'!E9&lt;&gt;"",'- C -'!E9,"")</f>
      </c>
      <c r="E7" s="3" t="str">
        <f>'- C -'!F9</f>
        <v>CSK LA ROPA</v>
      </c>
      <c r="F7" s="179">
        <f>COUNTBLANK('- C -'!C9:'- C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  <c r="AI7">
        <f t="shared" si="24"/>
        <v>0</v>
      </c>
      <c r="AJ7">
        <f t="shared" si="25"/>
        <v>0</v>
      </c>
      <c r="AK7">
        <f t="shared" si="26"/>
        <v>0</v>
      </c>
      <c r="AL7">
        <f t="shared" si="27"/>
        <v>0</v>
      </c>
      <c r="AM7">
        <f t="shared" si="28"/>
        <v>0</v>
      </c>
      <c r="AN7">
        <f t="shared" si="29"/>
        <v>0</v>
      </c>
      <c r="AP7">
        <f t="shared" si="30"/>
        <v>0</v>
      </c>
      <c r="AQ7">
        <f t="shared" si="31"/>
        <v>0</v>
      </c>
      <c r="AR7">
        <f t="shared" si="32"/>
        <v>0</v>
      </c>
      <c r="AS7">
        <f t="shared" si="33"/>
        <v>0</v>
      </c>
      <c r="AT7">
        <f t="shared" si="34"/>
        <v>0</v>
      </c>
      <c r="AU7">
        <f t="shared" si="35"/>
        <v>0</v>
      </c>
      <c r="AW7">
        <f t="shared" si="36"/>
        <v>0</v>
      </c>
      <c r="AX7">
        <f t="shared" si="37"/>
        <v>0</v>
      </c>
      <c r="AY7">
        <f t="shared" si="38"/>
        <v>0</v>
      </c>
      <c r="AZ7">
        <f t="shared" si="39"/>
        <v>0</v>
      </c>
      <c r="BA7">
        <f t="shared" si="40"/>
        <v>0</v>
      </c>
      <c r="BB7">
        <f t="shared" si="41"/>
        <v>0</v>
      </c>
    </row>
    <row r="8" spans="1:54" ht="12.75">
      <c r="A8" s="2" t="str">
        <f>'- C -'!B10</f>
        <v>CITRATO DE METELO</v>
      </c>
      <c r="B8" s="179">
        <f>IF('- C -'!C10&lt;&gt;"",'- C -'!C10,"")</f>
      </c>
      <c r="C8" s="179" t="str">
        <f>'- C -'!D10</f>
        <v>-</v>
      </c>
      <c r="D8" s="179">
        <f>IF('- C -'!E10&lt;&gt;"",'- C -'!E10,"")</f>
      </c>
      <c r="E8" s="3" t="str">
        <f>'- C -'!F10</f>
        <v>KHAREBERG F.C.</v>
      </c>
      <c r="F8" s="179">
        <f>COUNTBLANK('- C -'!C10:'- C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  <c r="AI8">
        <f t="shared" si="24"/>
        <v>0</v>
      </c>
      <c r="AJ8">
        <f t="shared" si="25"/>
        <v>0</v>
      </c>
      <c r="AK8">
        <f t="shared" si="26"/>
        <v>0</v>
      </c>
      <c r="AL8">
        <f t="shared" si="27"/>
        <v>0</v>
      </c>
      <c r="AM8">
        <f t="shared" si="28"/>
        <v>0</v>
      </c>
      <c r="AN8">
        <f t="shared" si="29"/>
        <v>0</v>
      </c>
      <c r="AP8">
        <f t="shared" si="30"/>
        <v>0</v>
      </c>
      <c r="AQ8">
        <f t="shared" si="31"/>
        <v>0</v>
      </c>
      <c r="AR8">
        <f t="shared" si="32"/>
        <v>0</v>
      </c>
      <c r="AS8">
        <f t="shared" si="33"/>
        <v>0</v>
      </c>
      <c r="AT8">
        <f t="shared" si="34"/>
        <v>0</v>
      </c>
      <c r="AU8">
        <f t="shared" si="35"/>
        <v>0</v>
      </c>
      <c r="AW8">
        <f t="shared" si="36"/>
        <v>0</v>
      </c>
      <c r="AX8">
        <f t="shared" si="37"/>
        <v>0</v>
      </c>
      <c r="AY8">
        <f t="shared" si="38"/>
        <v>0</v>
      </c>
      <c r="AZ8">
        <f t="shared" si="39"/>
        <v>0</v>
      </c>
      <c r="BA8">
        <f t="shared" si="40"/>
        <v>0</v>
      </c>
      <c r="BB8">
        <f t="shared" si="41"/>
        <v>0</v>
      </c>
    </row>
    <row r="9" spans="1:54" ht="12.75">
      <c r="A9" s="2" t="str">
        <f>'- C -'!B11</f>
        <v>MULAX F.C.</v>
      </c>
      <c r="B9" s="179">
        <f>IF('- C -'!C11&lt;&gt;"",'- C -'!C11,"")</f>
      </c>
      <c r="C9" s="179" t="str">
        <f>'- C -'!D11</f>
        <v>-</v>
      </c>
      <c r="D9" s="179">
        <f>IF('- C -'!E11&lt;&gt;"",'- C -'!E11,"")</f>
      </c>
      <c r="E9" s="3" t="str">
        <f>'- C -'!F11</f>
        <v>LOS REVUELTOS FC</v>
      </c>
      <c r="F9" s="179">
        <f>COUNTBLANK('- C -'!C11:'- C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  <c r="AI9">
        <f t="shared" si="24"/>
        <v>0</v>
      </c>
      <c r="AJ9">
        <f t="shared" si="25"/>
        <v>0</v>
      </c>
      <c r="AK9">
        <f t="shared" si="26"/>
        <v>0</v>
      </c>
      <c r="AL9">
        <f t="shared" si="27"/>
        <v>0</v>
      </c>
      <c r="AM9">
        <f t="shared" si="28"/>
        <v>0</v>
      </c>
      <c r="AN9">
        <f t="shared" si="29"/>
        <v>0</v>
      </c>
      <c r="AP9">
        <f t="shared" si="30"/>
        <v>0</v>
      </c>
      <c r="AQ9">
        <f t="shared" si="31"/>
        <v>0</v>
      </c>
      <c r="AR9">
        <f t="shared" si="32"/>
        <v>0</v>
      </c>
      <c r="AS9">
        <f t="shared" si="33"/>
        <v>0</v>
      </c>
      <c r="AT9">
        <f t="shared" si="34"/>
        <v>0</v>
      </c>
      <c r="AU9">
        <f t="shared" si="35"/>
        <v>0</v>
      </c>
      <c r="AW9">
        <f t="shared" si="36"/>
        <v>0</v>
      </c>
      <c r="AX9">
        <f t="shared" si="37"/>
        <v>0</v>
      </c>
      <c r="AY9">
        <f t="shared" si="38"/>
        <v>0</v>
      </c>
      <c r="AZ9">
        <f t="shared" si="39"/>
        <v>0</v>
      </c>
      <c r="BA9">
        <f t="shared" si="40"/>
        <v>0</v>
      </c>
      <c r="BB9">
        <f t="shared" si="41"/>
        <v>0</v>
      </c>
    </row>
    <row r="10" spans="1:54" ht="12.75">
      <c r="A10" s="2" t="str">
        <f>'- C -'!B12</f>
        <v>NIUPI F.C.</v>
      </c>
      <c r="B10" s="179">
        <f>IF('- C -'!C12&lt;&gt;"",'- C -'!C12,"")</f>
      </c>
      <c r="C10" s="179" t="str">
        <f>'- C -'!D12</f>
        <v>-</v>
      </c>
      <c r="D10" s="179">
        <f>IF('- C -'!E12&lt;&gt;"",'- C -'!E12,"")</f>
      </c>
      <c r="E10" s="3" t="str">
        <f>'- C -'!F12</f>
        <v>KHAREBERG F.C.</v>
      </c>
      <c r="F10" s="179">
        <f>COUNTBLANK('- C -'!C12:'- C -'!E12)</f>
        <v>2</v>
      </c>
      <c r="G10">
        <f>IF(AND(F10=0,OR($A10=$G$2,$E10=$G$2)),1,0)</f>
        <v>0</v>
      </c>
      <c r="H10">
        <f>IF(AND(F10=0,OR(AND($A10=$G$2,$B10&gt;$D10),AND($E10=$G$2,$D10&gt;$B10))),1,0)</f>
        <v>0</v>
      </c>
      <c r="I10">
        <f>IF(AND(F10=0,G10=1,$B10=$D10),1,0)</f>
        <v>0</v>
      </c>
      <c r="J10">
        <f>IF(AND(F10=0,OR(AND($A10=$G$2,$B10&lt;$D10),AND($E10=$G$2,$D10&lt;$B10))),1,0)</f>
        <v>0</v>
      </c>
      <c r="K10">
        <f>IF(F10&gt;0,0,IF($A10=$G$2,$B10,IF($E10=$G$2,$D10,0)))</f>
        <v>0</v>
      </c>
      <c r="L10">
        <f>IF(F10&gt;0,0,IF($A10=$G$2,$D10,IF($E10=$G$2,$B10,0)))</f>
        <v>0</v>
      </c>
      <c r="N10">
        <f>IF(AND(F10=0,OR($A10=$N$2,$E10=$N$2)),1,0)</f>
        <v>0</v>
      </c>
      <c r="O10">
        <f>IF(AND(F10=0,OR(AND($A10=$N$2,$B10&gt;$D10),AND($E10=$N$2,$D10&gt;$B10))),1,0)</f>
        <v>0</v>
      </c>
      <c r="P10">
        <f>IF(AND(F10=0,N10=1,$B10=$D10),1,0)</f>
        <v>0</v>
      </c>
      <c r="Q10">
        <f>IF(AND(F10=0,OR(AND($A10=$N$2,$B10&lt;$D10),AND($E10=$N$2,$D10&lt;$B10))),1,0)</f>
        <v>0</v>
      </c>
      <c r="R10">
        <f>IF(F10&gt;0,0,IF($A10=$N$2,$B10,IF($E10=$N$2,$D10,0)))</f>
        <v>0</v>
      </c>
      <c r="S10">
        <f>IF(F10&gt;0,0,IF($A10=$N$2,$D10,IF($E10=$N$2,$B10,0)))</f>
        <v>0</v>
      </c>
      <c r="U10">
        <f>IF(AND(F10=0,OR($A10=$U$2,$E10=$U$2)),1,0)</f>
        <v>0</v>
      </c>
      <c r="V10">
        <f>IF(AND(F10=0,OR(AND($A10=$U$2,$B10&gt;$D10),AND($E10=$U$2,$D10&gt;$B10))),1,0)</f>
        <v>0</v>
      </c>
      <c r="W10">
        <f>IF(AND(F10=0,U10=1,$B10=$D10),1,0)</f>
        <v>0</v>
      </c>
      <c r="X10">
        <f>IF(AND(F10=0,OR(AND($A10=$U$2,$B10&lt;$D10),AND($E10=$U$2,$D10&lt;$B10))),1,0)</f>
        <v>0</v>
      </c>
      <c r="Y10">
        <f>IF(F10&gt;0,0,IF($A10=$U$2,$B10,IF($E10=$U$2,$D10,0)))</f>
        <v>0</v>
      </c>
      <c r="Z10">
        <f>IF(F10&gt;0,0,IF($A10=$U$2,$D10,IF($E10=$U$2,$B10,0)))</f>
        <v>0</v>
      </c>
      <c r="AB10">
        <f>IF(AND(F10=0,OR($A10=$AB$2,$E10=$AB$2)),1,0)</f>
        <v>0</v>
      </c>
      <c r="AC10">
        <f>IF(AND(F10=0,OR(AND($A10=$AB$2,$B10&gt;$D10),AND($E10=$AB$2,$D10&gt;$B10))),1,0)</f>
        <v>0</v>
      </c>
      <c r="AD10">
        <f>IF(AND(F10=0,AB10=1,$B10=$D10),1,0)</f>
        <v>0</v>
      </c>
      <c r="AE10">
        <f>IF(AND(F10=0,OR(AND($A10=$AB$2,$B10&lt;$D10),AND($E10=$AB$2,$D10&lt;$B10))),1,0)</f>
        <v>0</v>
      </c>
      <c r="AF10">
        <f>IF(F10&gt;0,0,IF($A10=$AB$2,$B10,IF($E10=$AB$2,$D10,0)))</f>
        <v>0</v>
      </c>
      <c r="AG10">
        <f>IF(F10&gt;0,0,IF($A10=$AB$2,$D10,IF($E10=$AB$2,$B10,0)))</f>
        <v>0</v>
      </c>
      <c r="AI10">
        <f t="shared" si="24"/>
        <v>0</v>
      </c>
      <c r="AJ10">
        <f t="shared" si="25"/>
        <v>0</v>
      </c>
      <c r="AK10">
        <f t="shared" si="26"/>
        <v>0</v>
      </c>
      <c r="AL10">
        <f t="shared" si="27"/>
        <v>0</v>
      </c>
      <c r="AM10">
        <f t="shared" si="28"/>
        <v>0</v>
      </c>
      <c r="AN10">
        <f t="shared" si="29"/>
        <v>0</v>
      </c>
      <c r="AP10">
        <f t="shared" si="30"/>
        <v>0</v>
      </c>
      <c r="AQ10">
        <f t="shared" si="31"/>
        <v>0</v>
      </c>
      <c r="AR10">
        <f t="shared" si="32"/>
        <v>0</v>
      </c>
      <c r="AS10">
        <f t="shared" si="33"/>
        <v>0</v>
      </c>
      <c r="AT10">
        <f t="shared" si="34"/>
        <v>0</v>
      </c>
      <c r="AU10">
        <f t="shared" si="35"/>
        <v>0</v>
      </c>
      <c r="AW10">
        <f t="shared" si="36"/>
        <v>0</v>
      </c>
      <c r="AX10">
        <f t="shared" si="37"/>
        <v>0</v>
      </c>
      <c r="AY10">
        <f t="shared" si="38"/>
        <v>0</v>
      </c>
      <c r="AZ10">
        <f t="shared" si="39"/>
        <v>0</v>
      </c>
      <c r="BA10">
        <f t="shared" si="40"/>
        <v>0</v>
      </c>
      <c r="BB10">
        <f t="shared" si="41"/>
        <v>0</v>
      </c>
    </row>
    <row r="11" spans="1:54" ht="12.75">
      <c r="A11" s="2" t="str">
        <f>'- C -'!B13</f>
        <v>CITRATO DE METELO</v>
      </c>
      <c r="B11" s="179">
        <f>IF('- C -'!C13&lt;&gt;"",'- C -'!C13,"")</f>
      </c>
      <c r="C11" s="179" t="str">
        <f>'- C -'!D13</f>
        <v>-</v>
      </c>
      <c r="D11" s="179">
        <f>IF('- C -'!E13&lt;&gt;"",'- C -'!E13,"")</f>
      </c>
      <c r="E11" s="3" t="str">
        <f>'- C -'!F13</f>
        <v>MULAX F.C.</v>
      </c>
      <c r="F11" s="179">
        <f>COUNTBLANK('- C -'!C13:'- C -'!E13)</f>
        <v>2</v>
      </c>
      <c r="G11">
        <f>IF(AND(F11=0,OR($A11=$G$2,$E11=$G$2)),1,0)</f>
        <v>0</v>
      </c>
      <c r="H11">
        <f>IF(AND(F11=0,OR(AND($A11=$G$2,$B11&gt;$D11),AND($E11=$G$2,$D11&gt;$B11))),1,0)</f>
        <v>0</v>
      </c>
      <c r="I11">
        <f>IF(AND(F11=0,G11=1,$B11=$D11),1,0)</f>
        <v>0</v>
      </c>
      <c r="J11">
        <f>IF(AND(F11=0,OR(AND($A11=$G$2,$B11&lt;$D11),AND($E11=$G$2,$D11&lt;$B11))),1,0)</f>
        <v>0</v>
      </c>
      <c r="K11">
        <f>IF(F11&gt;0,0,IF($A11=$G$2,$B11,IF($E11=$G$2,$D11,0)))</f>
        <v>0</v>
      </c>
      <c r="L11">
        <f>IF(F11&gt;0,0,IF($A11=$G$2,$D11,IF($E11=$G$2,$B11,0)))</f>
        <v>0</v>
      </c>
      <c r="N11">
        <f>IF(AND(F11=0,OR($A11=$N$2,$E11=$N$2)),1,0)</f>
        <v>0</v>
      </c>
      <c r="O11">
        <f>IF(AND(F11=0,OR(AND($A11=$N$2,$B11&gt;$D11),AND($E11=$N$2,$D11&gt;$B11))),1,0)</f>
        <v>0</v>
      </c>
      <c r="P11">
        <f>IF(AND(F11=0,N11=1,$B11=$D11),1,0)</f>
        <v>0</v>
      </c>
      <c r="Q11">
        <f>IF(AND(F11=0,OR(AND($A11=$N$2,$B11&lt;$D11),AND($E11=$N$2,$D11&lt;$B11))),1,0)</f>
        <v>0</v>
      </c>
      <c r="R11">
        <f>IF(F11&gt;0,0,IF($A11=$N$2,$B11,IF($E11=$N$2,$D11,0)))</f>
        <v>0</v>
      </c>
      <c r="S11">
        <f>IF(F11&gt;0,0,IF($A11=$N$2,$D11,IF($E11=$N$2,$B11,0)))</f>
        <v>0</v>
      </c>
      <c r="U11">
        <f>IF(AND(F11=0,OR($A11=$U$2,$E11=$U$2)),1,0)</f>
        <v>0</v>
      </c>
      <c r="V11">
        <f>IF(AND(F11=0,OR(AND($A11=$U$2,$B11&gt;$D11),AND($E11=$U$2,$D11&gt;$B11))),1,0)</f>
        <v>0</v>
      </c>
      <c r="W11">
        <f>IF(AND(F11=0,U11=1,$B11=$D11),1,0)</f>
        <v>0</v>
      </c>
      <c r="X11">
        <f>IF(AND(F11=0,OR(AND($A11=$U$2,$B11&lt;$D11),AND($E11=$U$2,$D11&lt;$B11))),1,0)</f>
        <v>0</v>
      </c>
      <c r="Y11">
        <f>IF(F11&gt;0,0,IF($A11=$U$2,$B11,IF($E11=$U$2,$D11,0)))</f>
        <v>0</v>
      </c>
      <c r="Z11">
        <f>IF(F11&gt;0,0,IF($A11=$U$2,$D11,IF($E11=$U$2,$B11,0)))</f>
        <v>0</v>
      </c>
      <c r="AB11">
        <f>IF(AND(F11=0,OR($A11=$AB$2,$E11=$AB$2)),1,0)</f>
        <v>0</v>
      </c>
      <c r="AC11">
        <f>IF(AND(F11=0,OR(AND($A11=$AB$2,$B11&gt;$D11),AND($E11=$AB$2,$D11&gt;$B11))),1,0)</f>
        <v>0</v>
      </c>
      <c r="AD11">
        <f>IF(AND(F11=0,AB11=1,$B11=$D11),1,0)</f>
        <v>0</v>
      </c>
      <c r="AE11">
        <f>IF(AND(F11=0,OR(AND($A11=$AB$2,$B11&lt;$D11),AND($E11=$AB$2,$D11&lt;$B11))),1,0)</f>
        <v>0</v>
      </c>
      <c r="AF11">
        <f>IF(F11&gt;0,0,IF($A11=$AB$2,$B11,IF($E11=$AB$2,$D11,0)))</f>
        <v>0</v>
      </c>
      <c r="AG11">
        <f>IF(F11&gt;0,0,IF($A11=$AB$2,$D11,IF($E11=$AB$2,$B11,0)))</f>
        <v>0</v>
      </c>
      <c r="AI11">
        <f t="shared" si="24"/>
        <v>0</v>
      </c>
      <c r="AJ11">
        <f t="shared" si="25"/>
        <v>0</v>
      </c>
      <c r="AK11">
        <f t="shared" si="26"/>
        <v>0</v>
      </c>
      <c r="AL11">
        <f t="shared" si="27"/>
        <v>0</v>
      </c>
      <c r="AM11">
        <f t="shared" si="28"/>
        <v>0</v>
      </c>
      <c r="AN11">
        <f t="shared" si="29"/>
        <v>0</v>
      </c>
      <c r="AP11">
        <f t="shared" si="30"/>
        <v>0</v>
      </c>
      <c r="AQ11">
        <f t="shared" si="31"/>
        <v>0</v>
      </c>
      <c r="AR11">
        <f t="shared" si="32"/>
        <v>0</v>
      </c>
      <c r="AS11">
        <f t="shared" si="33"/>
        <v>0</v>
      </c>
      <c r="AT11">
        <f t="shared" si="34"/>
        <v>0</v>
      </c>
      <c r="AU11">
        <f t="shared" si="35"/>
        <v>0</v>
      </c>
      <c r="AW11">
        <f t="shared" si="36"/>
        <v>0</v>
      </c>
      <c r="AX11">
        <f t="shared" si="37"/>
        <v>0</v>
      </c>
      <c r="AY11">
        <f t="shared" si="38"/>
        <v>0</v>
      </c>
      <c r="AZ11">
        <f t="shared" si="39"/>
        <v>0</v>
      </c>
      <c r="BA11">
        <f t="shared" si="40"/>
        <v>0</v>
      </c>
      <c r="BB11">
        <f t="shared" si="41"/>
        <v>0</v>
      </c>
    </row>
    <row r="12" spans="1:54" ht="12.75">
      <c r="A12" s="2" t="str">
        <f>'- C -'!B14</f>
        <v>CSK LA ROPA</v>
      </c>
      <c r="B12" s="179">
        <f>IF('- C -'!C14&lt;&gt;"",'- C -'!C14,"")</f>
      </c>
      <c r="C12" s="179" t="str">
        <f>'- C -'!D14</f>
        <v>-</v>
      </c>
      <c r="D12" s="179">
        <f>IF('- C -'!E14&lt;&gt;"",'- C -'!E14,"")</f>
      </c>
      <c r="E12" s="3" t="str">
        <f>'- C -'!F14</f>
        <v>LOS REVUELTOS FC</v>
      </c>
      <c r="F12" s="179">
        <f>COUNTBLANK('- C -'!C14:'- C -'!E14)</f>
        <v>2</v>
      </c>
      <c r="G12">
        <f>IF(AND(F12=0,OR($A12=$G$2,$E12=$G$2)),1,0)</f>
        <v>0</v>
      </c>
      <c r="H12">
        <f>IF(AND(F12=0,OR(AND($A12=$G$2,$B12&gt;$D12),AND($E12=$G$2,$D12&gt;$B12))),1,0)</f>
        <v>0</v>
      </c>
      <c r="I12">
        <f>IF(AND(F12=0,G12=1,$B12=$D12),1,0)</f>
        <v>0</v>
      </c>
      <c r="J12">
        <f>IF(AND(F12=0,OR(AND($A12=$G$2,$B12&lt;$D12),AND($E12=$G$2,$D12&lt;$B12))),1,0)</f>
        <v>0</v>
      </c>
      <c r="K12">
        <f>IF(F12&gt;0,0,IF($A12=$G$2,$B12,IF($E12=$G$2,$D12,0)))</f>
        <v>0</v>
      </c>
      <c r="L12">
        <f>IF(F12&gt;0,0,IF($A12=$G$2,$D12,IF($E12=$G$2,$B12,0)))</f>
        <v>0</v>
      </c>
      <c r="N12">
        <f>IF(AND(F12=0,OR($A12=$N$2,$E12=$N$2)),1,0)</f>
        <v>0</v>
      </c>
      <c r="O12">
        <f>IF(AND(F12=0,OR(AND($A12=$N$2,$B12&gt;$D12),AND($E12=$N$2,$D12&gt;$B12))),1,0)</f>
        <v>0</v>
      </c>
      <c r="P12">
        <f>IF(AND(F12=0,N12=1,$B12=$D12),1,0)</f>
        <v>0</v>
      </c>
      <c r="Q12">
        <f>IF(AND(F12=0,OR(AND($A12=$N$2,$B12&lt;$D12),AND($E12=$N$2,$D12&lt;$B12))),1,0)</f>
        <v>0</v>
      </c>
      <c r="R12">
        <f>IF(F12&gt;0,0,IF($A12=$N$2,$B12,IF($E12=$N$2,$D12,0)))</f>
        <v>0</v>
      </c>
      <c r="S12">
        <f>IF(F12&gt;0,0,IF($A12=$N$2,$D12,IF($E12=$N$2,$B12,0)))</f>
        <v>0</v>
      </c>
      <c r="U12">
        <f>IF(AND(F12=0,OR($A12=$U$2,$E12=$U$2)),1,0)</f>
        <v>0</v>
      </c>
      <c r="V12">
        <f>IF(AND(F12=0,OR(AND($A12=$U$2,$B12&gt;$D12),AND($E12=$U$2,$D12&gt;$B12))),1,0)</f>
        <v>0</v>
      </c>
      <c r="W12">
        <f>IF(AND(F12=0,U12=1,$B12=$D12),1,0)</f>
        <v>0</v>
      </c>
      <c r="X12">
        <f>IF(AND(F12=0,OR(AND($A12=$U$2,$B12&lt;$D12),AND($E12=$U$2,$D12&lt;$B12))),1,0)</f>
        <v>0</v>
      </c>
      <c r="Y12">
        <f>IF(F12&gt;0,0,IF($A12=$U$2,$B12,IF($E12=$U$2,$D12,0)))</f>
        <v>0</v>
      </c>
      <c r="Z12">
        <f>IF(F12&gt;0,0,IF($A12=$U$2,$D12,IF($E12=$U$2,$B12,0)))</f>
        <v>0</v>
      </c>
      <c r="AB12">
        <f>IF(AND(F12=0,OR($A12=$AB$2,$E12=$AB$2)),1,0)</f>
        <v>0</v>
      </c>
      <c r="AC12">
        <f>IF(AND(F12=0,OR(AND($A12=$AB$2,$B12&gt;$D12),AND($E12=$AB$2,$D12&gt;$B12))),1,0)</f>
        <v>0</v>
      </c>
      <c r="AD12">
        <f>IF(AND(F12=0,AB12=1,$B12=$D12),1,0)</f>
        <v>0</v>
      </c>
      <c r="AE12">
        <f>IF(AND(F12=0,OR(AND($A12=$AB$2,$B12&lt;$D12),AND($E12=$AB$2,$D12&lt;$B12))),1,0)</f>
        <v>0</v>
      </c>
      <c r="AF12">
        <f>IF(F12&gt;0,0,IF($A12=$AB$2,$B12,IF($E12=$AB$2,$D12,0)))</f>
        <v>0</v>
      </c>
      <c r="AG12">
        <f>IF(F12&gt;0,0,IF($A12=$AB$2,$D12,IF($E12=$AB$2,$B12,0)))</f>
        <v>0</v>
      </c>
      <c r="AI12">
        <f t="shared" si="24"/>
        <v>0</v>
      </c>
      <c r="AJ12">
        <f t="shared" si="25"/>
        <v>0</v>
      </c>
      <c r="AK12">
        <f t="shared" si="26"/>
        <v>0</v>
      </c>
      <c r="AL12">
        <f t="shared" si="27"/>
        <v>0</v>
      </c>
      <c r="AM12">
        <f t="shared" si="28"/>
        <v>0</v>
      </c>
      <c r="AN12">
        <f t="shared" si="29"/>
        <v>0</v>
      </c>
      <c r="AP12">
        <f t="shared" si="30"/>
        <v>0</v>
      </c>
      <c r="AQ12">
        <f t="shared" si="31"/>
        <v>0</v>
      </c>
      <c r="AR12">
        <f t="shared" si="32"/>
        <v>0</v>
      </c>
      <c r="AS12">
        <f t="shared" si="33"/>
        <v>0</v>
      </c>
      <c r="AT12">
        <f t="shared" si="34"/>
        <v>0</v>
      </c>
      <c r="AU12">
        <f t="shared" si="35"/>
        <v>0</v>
      </c>
      <c r="AW12">
        <f t="shared" si="36"/>
        <v>0</v>
      </c>
      <c r="AX12">
        <f t="shared" si="37"/>
        <v>0</v>
      </c>
      <c r="AY12">
        <f t="shared" si="38"/>
        <v>0</v>
      </c>
      <c r="AZ12">
        <f t="shared" si="39"/>
        <v>0</v>
      </c>
      <c r="BA12">
        <f t="shared" si="40"/>
        <v>0</v>
      </c>
      <c r="BB12">
        <f t="shared" si="41"/>
        <v>0</v>
      </c>
    </row>
    <row r="13" spans="1:54" ht="12.75">
      <c r="A13" s="2" t="str">
        <f>'- C -'!B15</f>
        <v>NIUPI F.C.</v>
      </c>
      <c r="B13" s="179">
        <f>IF('- C -'!C15&lt;&gt;"",'- C -'!C15,"")</f>
      </c>
      <c r="C13" s="179" t="str">
        <f>'- C -'!D15</f>
        <v>-</v>
      </c>
      <c r="D13" s="179">
        <f>IF('- C -'!E15&lt;&gt;"",'- C -'!E15,"")</f>
      </c>
      <c r="E13" s="3" t="str">
        <f>'- C -'!F15</f>
        <v>MULAX F.C.</v>
      </c>
      <c r="F13" s="179">
        <f>COUNTBLANK('- C -'!C15:'- C -'!E15)</f>
        <v>2</v>
      </c>
      <c r="G13">
        <f>IF(AND(F13=0,OR($A13=$G$2,$E13=$G$2)),1,0)</f>
        <v>0</v>
      </c>
      <c r="H13">
        <f>IF(AND(F13=0,OR(AND($A13=$G$2,$B13&gt;$D13),AND($E13=$G$2,$D13&gt;$B13))),1,0)</f>
        <v>0</v>
      </c>
      <c r="I13">
        <f>IF(AND(F13=0,G13=1,$B13=$D13),1,0)</f>
        <v>0</v>
      </c>
      <c r="J13">
        <f>IF(AND(F13=0,OR(AND($A13=$G$2,$B13&lt;$D13),AND($E13=$G$2,$D13&lt;$B13))),1,0)</f>
        <v>0</v>
      </c>
      <c r="K13">
        <f>IF(F13&gt;0,0,IF($A13=$G$2,$B13,IF($E13=$G$2,$D13,0)))</f>
        <v>0</v>
      </c>
      <c r="L13">
        <f>IF(F13&gt;0,0,IF($A13=$G$2,$D13,IF($E13=$G$2,$B13,0)))</f>
        <v>0</v>
      </c>
      <c r="N13">
        <f>IF(AND(F13=0,OR($A13=$N$2,$E13=$N$2)),1,0)</f>
        <v>0</v>
      </c>
      <c r="O13">
        <f>IF(AND(F13=0,OR(AND($A13=$N$2,$B13&gt;$D13),AND($E13=$N$2,$D13&gt;$B13))),1,0)</f>
        <v>0</v>
      </c>
      <c r="P13">
        <f>IF(AND(F13=0,N13=1,$B13=$D13),1,0)</f>
        <v>0</v>
      </c>
      <c r="Q13">
        <f>IF(AND(F13=0,OR(AND($A13=$N$2,$B13&lt;$D13),AND($E13=$N$2,$D13&lt;$B13))),1,0)</f>
        <v>0</v>
      </c>
      <c r="R13">
        <f>IF(F13&gt;0,0,IF($A13=$N$2,$B13,IF($E13=$N$2,$D13,0)))</f>
        <v>0</v>
      </c>
      <c r="S13">
        <f>IF(F13&gt;0,0,IF($A13=$N$2,$D13,IF($E13=$N$2,$B13,0)))</f>
        <v>0</v>
      </c>
      <c r="U13">
        <f>IF(AND(F13=0,OR($A13=$U$2,$E13=$U$2)),1,0)</f>
        <v>0</v>
      </c>
      <c r="V13">
        <f>IF(AND(F13=0,OR(AND($A13=$U$2,$B13&gt;$D13),AND($E13=$U$2,$D13&gt;$B13))),1,0)</f>
        <v>0</v>
      </c>
      <c r="W13">
        <f>IF(AND(F13=0,U13=1,$B13=$D13),1,0)</f>
        <v>0</v>
      </c>
      <c r="X13">
        <f>IF(AND(F13=0,OR(AND($A13=$U$2,$B13&lt;$D13),AND($E13=$U$2,$D13&lt;$B13))),1,0)</f>
        <v>0</v>
      </c>
      <c r="Y13">
        <f>IF(F13&gt;0,0,IF($A13=$U$2,$B13,IF($E13=$U$2,$D13,0)))</f>
        <v>0</v>
      </c>
      <c r="Z13">
        <f>IF(F13&gt;0,0,IF($A13=$U$2,$D13,IF($E13=$U$2,$B13,0)))</f>
        <v>0</v>
      </c>
      <c r="AB13">
        <f>IF(AND(F13=0,OR($A13=$AB$2,$E13=$AB$2)),1,0)</f>
        <v>0</v>
      </c>
      <c r="AC13">
        <f>IF(AND(F13=0,OR(AND($A13=$AB$2,$B13&gt;$D13),AND($E13=$AB$2,$D13&gt;$B13))),1,0)</f>
        <v>0</v>
      </c>
      <c r="AD13">
        <f>IF(AND(F13=0,AB13=1,$B13=$D13),1,0)</f>
        <v>0</v>
      </c>
      <c r="AE13">
        <f>IF(AND(F13=0,OR(AND($A13=$AB$2,$B13&lt;$D13),AND($E13=$AB$2,$D13&lt;$B13))),1,0)</f>
        <v>0</v>
      </c>
      <c r="AF13">
        <f>IF(F13&gt;0,0,IF($A13=$AB$2,$B13,IF($E13=$AB$2,$D13,0)))</f>
        <v>0</v>
      </c>
      <c r="AG13">
        <f>IF(F13&gt;0,0,IF($A13=$AB$2,$D13,IF($E13=$AB$2,$B13,0)))</f>
        <v>0</v>
      </c>
      <c r="AI13">
        <f t="shared" si="24"/>
        <v>0</v>
      </c>
      <c r="AJ13">
        <f t="shared" si="25"/>
        <v>0</v>
      </c>
      <c r="AK13">
        <f t="shared" si="26"/>
        <v>0</v>
      </c>
      <c r="AL13">
        <f t="shared" si="27"/>
        <v>0</v>
      </c>
      <c r="AM13">
        <f t="shared" si="28"/>
        <v>0</v>
      </c>
      <c r="AN13">
        <f t="shared" si="29"/>
        <v>0</v>
      </c>
      <c r="AP13">
        <f t="shared" si="30"/>
        <v>0</v>
      </c>
      <c r="AQ13">
        <f t="shared" si="31"/>
        <v>0</v>
      </c>
      <c r="AR13">
        <f t="shared" si="32"/>
        <v>0</v>
      </c>
      <c r="AS13">
        <f t="shared" si="33"/>
        <v>0</v>
      </c>
      <c r="AT13">
        <f t="shared" si="34"/>
        <v>0</v>
      </c>
      <c r="AU13">
        <f t="shared" si="35"/>
        <v>0</v>
      </c>
      <c r="AW13">
        <f t="shared" si="36"/>
        <v>0</v>
      </c>
      <c r="AX13">
        <f t="shared" si="37"/>
        <v>0</v>
      </c>
      <c r="AY13">
        <f t="shared" si="38"/>
        <v>0</v>
      </c>
      <c r="AZ13">
        <f t="shared" si="39"/>
        <v>0</v>
      </c>
      <c r="BA13">
        <f t="shared" si="40"/>
        <v>0</v>
      </c>
      <c r="BB13">
        <f t="shared" si="41"/>
        <v>0</v>
      </c>
    </row>
    <row r="14" spans="1:54" ht="12.75">
      <c r="A14" s="2" t="str">
        <f>'- C -'!B16</f>
        <v>CSK LA ROPA</v>
      </c>
      <c r="B14" s="179">
        <f>IF('- C -'!C16&lt;&gt;"",'- C -'!C16,"")</f>
      </c>
      <c r="C14" s="179" t="str">
        <f>'- C -'!D16</f>
        <v>-</v>
      </c>
      <c r="D14" s="179">
        <f>IF('- C -'!E16&lt;&gt;"",'- C -'!E16,"")</f>
      </c>
      <c r="E14" s="3" t="str">
        <f>'- C -'!F16</f>
        <v>KHAREBERG F.C.</v>
      </c>
      <c r="F14" s="179">
        <f>COUNTBLANK('- C -'!C16:'- C -'!E16)</f>
        <v>2</v>
      </c>
      <c r="G14">
        <f aca="true" t="shared" si="42" ref="G14:G24">IF(AND(F14=0,OR($A14=$G$2,$E14=$G$2)),1,0)</f>
        <v>0</v>
      </c>
      <c r="H14">
        <f aca="true" t="shared" si="43" ref="H14:H24">IF(AND(F14=0,OR(AND($A14=$G$2,$B14&gt;$D14),AND($E14=$G$2,$D14&gt;$B14))),1,0)</f>
        <v>0</v>
      </c>
      <c r="I14">
        <f aca="true" t="shared" si="44" ref="I14:I24">IF(AND(F14=0,G14=1,$B14=$D14),1,0)</f>
        <v>0</v>
      </c>
      <c r="J14">
        <f aca="true" t="shared" si="45" ref="J14:J24">IF(AND(F14=0,OR(AND($A14=$G$2,$B14&lt;$D14),AND($E14=$G$2,$D14&lt;$B14))),1,0)</f>
        <v>0</v>
      </c>
      <c r="K14">
        <f aca="true" t="shared" si="46" ref="K14:K24">IF(F14&gt;0,0,IF($A14=$G$2,$B14,IF($E14=$G$2,$D14,0)))</f>
        <v>0</v>
      </c>
      <c r="L14">
        <f aca="true" t="shared" si="47" ref="L14:L24">IF(F14&gt;0,0,IF($A14=$G$2,$D14,IF($E14=$G$2,$B14,0)))</f>
        <v>0</v>
      </c>
      <c r="N14">
        <f aca="true" t="shared" si="48" ref="N14:N24">IF(AND(F14=0,OR($A14=$N$2,$E14=$N$2)),1,0)</f>
        <v>0</v>
      </c>
      <c r="O14">
        <f aca="true" t="shared" si="49" ref="O14:O24">IF(AND(F14=0,OR(AND($A14=$N$2,$B14&gt;$D14),AND($E14=$N$2,$D14&gt;$B14))),1,0)</f>
        <v>0</v>
      </c>
      <c r="P14">
        <f aca="true" t="shared" si="50" ref="P14:P24">IF(AND(F14=0,N14=1,$B14=$D14),1,0)</f>
        <v>0</v>
      </c>
      <c r="Q14">
        <f aca="true" t="shared" si="51" ref="Q14:Q24">IF(AND(F14=0,OR(AND($A14=$N$2,$B14&lt;$D14),AND($E14=$N$2,$D14&lt;$B14))),1,0)</f>
        <v>0</v>
      </c>
      <c r="R14">
        <f aca="true" t="shared" si="52" ref="R14:R24">IF(F14&gt;0,0,IF($A14=$N$2,$B14,IF($E14=$N$2,$D14,0)))</f>
        <v>0</v>
      </c>
      <c r="S14">
        <f aca="true" t="shared" si="53" ref="S14:S24">IF(F14&gt;0,0,IF($A14=$N$2,$D14,IF($E14=$N$2,$B14,0)))</f>
        <v>0</v>
      </c>
      <c r="U14">
        <f aca="true" t="shared" si="54" ref="U14:U24">IF(AND(F14=0,OR($A14=$U$2,$E14=$U$2)),1,0)</f>
        <v>0</v>
      </c>
      <c r="V14">
        <f aca="true" t="shared" si="55" ref="V14:V24">IF(AND(F14=0,OR(AND($A14=$U$2,$B14&gt;$D14),AND($E14=$U$2,$D14&gt;$B14))),1,0)</f>
        <v>0</v>
      </c>
      <c r="W14">
        <f aca="true" t="shared" si="56" ref="W14:W24">IF(AND(F14=0,U14=1,$B14=$D14),1,0)</f>
        <v>0</v>
      </c>
      <c r="X14">
        <f aca="true" t="shared" si="57" ref="X14:X24">IF(AND(F14=0,OR(AND($A14=$U$2,$B14&lt;$D14),AND($E14=$U$2,$D14&lt;$B14))),1,0)</f>
        <v>0</v>
      </c>
      <c r="Y14">
        <f aca="true" t="shared" si="58" ref="Y14:Y24">IF(F14&gt;0,0,IF($A14=$U$2,$B14,IF($E14=$U$2,$D14,0)))</f>
        <v>0</v>
      </c>
      <c r="Z14">
        <f aca="true" t="shared" si="59" ref="Z14:Z24">IF(F14&gt;0,0,IF($A14=$U$2,$D14,IF($E14=$U$2,$B14,0)))</f>
        <v>0</v>
      </c>
      <c r="AB14">
        <f aca="true" t="shared" si="60" ref="AB14:AB24">IF(AND(F14=0,OR($A14=$AB$2,$E14=$AB$2)),1,0)</f>
        <v>0</v>
      </c>
      <c r="AC14">
        <f aca="true" t="shared" si="61" ref="AC14:AC24">IF(AND(F14=0,OR(AND($A14=$AB$2,$B14&gt;$D14),AND($E14=$AB$2,$D14&gt;$B14))),1,0)</f>
        <v>0</v>
      </c>
      <c r="AD14">
        <f aca="true" t="shared" si="62" ref="AD14:AD24">IF(AND(F14=0,AB14=1,$B14=$D14),1,0)</f>
        <v>0</v>
      </c>
      <c r="AE14">
        <f aca="true" t="shared" si="63" ref="AE14:AE24">IF(AND(F14=0,OR(AND($A14=$AB$2,$B14&lt;$D14),AND($E14=$AB$2,$D14&lt;$B14))),1,0)</f>
        <v>0</v>
      </c>
      <c r="AF14">
        <f aca="true" t="shared" si="64" ref="AF14:AF24">IF(F14&gt;0,0,IF($A14=$AB$2,$B14,IF($E14=$AB$2,$D14,0)))</f>
        <v>0</v>
      </c>
      <c r="AG14">
        <f aca="true" t="shared" si="65" ref="AG14:AG24">IF(F14&gt;0,0,IF($A14=$AB$2,$D14,IF($E14=$AB$2,$B14,0)))</f>
        <v>0</v>
      </c>
      <c r="AI14">
        <f t="shared" si="24"/>
        <v>0</v>
      </c>
      <c r="AJ14">
        <f t="shared" si="25"/>
        <v>0</v>
      </c>
      <c r="AK14">
        <f t="shared" si="26"/>
        <v>0</v>
      </c>
      <c r="AL14">
        <f t="shared" si="27"/>
        <v>0</v>
      </c>
      <c r="AM14">
        <f t="shared" si="28"/>
        <v>0</v>
      </c>
      <c r="AN14">
        <f t="shared" si="29"/>
        <v>0</v>
      </c>
      <c r="AP14">
        <f t="shared" si="30"/>
        <v>0</v>
      </c>
      <c r="AQ14">
        <f t="shared" si="31"/>
        <v>0</v>
      </c>
      <c r="AR14">
        <f t="shared" si="32"/>
        <v>0</v>
      </c>
      <c r="AS14">
        <f t="shared" si="33"/>
        <v>0</v>
      </c>
      <c r="AT14">
        <f t="shared" si="34"/>
        <v>0</v>
      </c>
      <c r="AU14">
        <f t="shared" si="35"/>
        <v>0</v>
      </c>
      <c r="AW14">
        <f t="shared" si="36"/>
        <v>0</v>
      </c>
      <c r="AX14">
        <f t="shared" si="37"/>
        <v>0</v>
      </c>
      <c r="AY14">
        <f t="shared" si="38"/>
        <v>0</v>
      </c>
      <c r="AZ14">
        <f t="shared" si="39"/>
        <v>0</v>
      </c>
      <c r="BA14">
        <f t="shared" si="40"/>
        <v>0</v>
      </c>
      <c r="BB14">
        <f t="shared" si="41"/>
        <v>0</v>
      </c>
    </row>
    <row r="15" spans="1:54" ht="12.75">
      <c r="A15" s="2" t="str">
        <f>'- C -'!B17</f>
        <v>CITRATO DE METELO</v>
      </c>
      <c r="B15" s="179">
        <f>IF('- C -'!C17&lt;&gt;"",'- C -'!C17,"")</f>
      </c>
      <c r="C15" s="179" t="str">
        <f>'- C -'!D17</f>
        <v>-</v>
      </c>
      <c r="D15" s="179">
        <f>IF('- C -'!E17&lt;&gt;"",'- C -'!E17,"")</f>
      </c>
      <c r="E15" s="3" t="str">
        <f>'- C -'!F17</f>
        <v>LOS REVUELTOS FC</v>
      </c>
      <c r="F15" s="179">
        <f>COUNTBLANK('- C -'!C17:'- C -'!E17)</f>
        <v>2</v>
      </c>
      <c r="G15">
        <f t="shared" si="42"/>
        <v>0</v>
      </c>
      <c r="H15">
        <f t="shared" si="43"/>
        <v>0</v>
      </c>
      <c r="I15">
        <f t="shared" si="44"/>
        <v>0</v>
      </c>
      <c r="J15">
        <f t="shared" si="45"/>
        <v>0</v>
      </c>
      <c r="K15">
        <f t="shared" si="46"/>
        <v>0</v>
      </c>
      <c r="L15">
        <f t="shared" si="47"/>
        <v>0</v>
      </c>
      <c r="N15">
        <f t="shared" si="48"/>
        <v>0</v>
      </c>
      <c r="O15">
        <f t="shared" si="49"/>
        <v>0</v>
      </c>
      <c r="P15">
        <f t="shared" si="50"/>
        <v>0</v>
      </c>
      <c r="Q15">
        <f t="shared" si="51"/>
        <v>0</v>
      </c>
      <c r="R15">
        <f t="shared" si="52"/>
        <v>0</v>
      </c>
      <c r="S15">
        <f t="shared" si="53"/>
        <v>0</v>
      </c>
      <c r="U15">
        <f t="shared" si="54"/>
        <v>0</v>
      </c>
      <c r="V15">
        <f t="shared" si="55"/>
        <v>0</v>
      </c>
      <c r="W15">
        <f t="shared" si="56"/>
        <v>0</v>
      </c>
      <c r="X15">
        <f t="shared" si="57"/>
        <v>0</v>
      </c>
      <c r="Y15">
        <f t="shared" si="58"/>
        <v>0</v>
      </c>
      <c r="Z15">
        <f t="shared" si="59"/>
        <v>0</v>
      </c>
      <c r="AB15">
        <f t="shared" si="60"/>
        <v>0</v>
      </c>
      <c r="AC15">
        <f t="shared" si="61"/>
        <v>0</v>
      </c>
      <c r="AD15">
        <f t="shared" si="62"/>
        <v>0</v>
      </c>
      <c r="AE15">
        <f t="shared" si="63"/>
        <v>0</v>
      </c>
      <c r="AF15">
        <f t="shared" si="64"/>
        <v>0</v>
      </c>
      <c r="AG15">
        <f t="shared" si="65"/>
        <v>0</v>
      </c>
      <c r="AI15">
        <f t="shared" si="24"/>
        <v>0</v>
      </c>
      <c r="AJ15">
        <f t="shared" si="25"/>
        <v>0</v>
      </c>
      <c r="AK15">
        <f t="shared" si="26"/>
        <v>0</v>
      </c>
      <c r="AL15">
        <f t="shared" si="27"/>
        <v>0</v>
      </c>
      <c r="AM15">
        <f t="shared" si="28"/>
        <v>0</v>
      </c>
      <c r="AN15">
        <f t="shared" si="29"/>
        <v>0</v>
      </c>
      <c r="AP15">
        <f t="shared" si="30"/>
        <v>0</v>
      </c>
      <c r="AQ15">
        <f t="shared" si="31"/>
        <v>0</v>
      </c>
      <c r="AR15">
        <f t="shared" si="32"/>
        <v>0</v>
      </c>
      <c r="AS15">
        <f t="shared" si="33"/>
        <v>0</v>
      </c>
      <c r="AT15">
        <f t="shared" si="34"/>
        <v>0</v>
      </c>
      <c r="AU15">
        <f t="shared" si="35"/>
        <v>0</v>
      </c>
      <c r="AW15">
        <f t="shared" si="36"/>
        <v>0</v>
      </c>
      <c r="AX15">
        <f t="shared" si="37"/>
        <v>0</v>
      </c>
      <c r="AY15">
        <f t="shared" si="38"/>
        <v>0</v>
      </c>
      <c r="AZ15">
        <f t="shared" si="39"/>
        <v>0</v>
      </c>
      <c r="BA15">
        <f t="shared" si="40"/>
        <v>0</v>
      </c>
      <c r="BB15">
        <f t="shared" si="41"/>
        <v>0</v>
      </c>
    </row>
    <row r="16" spans="1:54" ht="12.75">
      <c r="A16" s="2" t="str">
        <f>'- C -'!B18</f>
        <v>NIUPI F.C.</v>
      </c>
      <c r="B16" s="179">
        <f>IF('- C -'!C18&lt;&gt;"",'- C -'!C18,"")</f>
      </c>
      <c r="C16" s="179" t="str">
        <f>'- C -'!D18</f>
        <v>-</v>
      </c>
      <c r="D16" s="179">
        <f>IF('- C -'!E18&lt;&gt;"",'- C -'!E18,"")</f>
      </c>
      <c r="E16" s="3" t="str">
        <f>'- C -'!F18</f>
        <v>LOS REVUELTOS FC</v>
      </c>
      <c r="F16" s="179">
        <f>COUNTBLANK('- C -'!C18:'- C -'!E18)</f>
        <v>2</v>
      </c>
      <c r="G16">
        <f t="shared" si="42"/>
        <v>0</v>
      </c>
      <c r="H16">
        <f t="shared" si="43"/>
        <v>0</v>
      </c>
      <c r="I16">
        <f t="shared" si="44"/>
        <v>0</v>
      </c>
      <c r="J16">
        <f t="shared" si="45"/>
        <v>0</v>
      </c>
      <c r="K16">
        <f t="shared" si="46"/>
        <v>0</v>
      </c>
      <c r="L16">
        <f t="shared" si="47"/>
        <v>0</v>
      </c>
      <c r="N16">
        <f t="shared" si="48"/>
        <v>0</v>
      </c>
      <c r="O16">
        <f t="shared" si="49"/>
        <v>0</v>
      </c>
      <c r="P16">
        <f t="shared" si="50"/>
        <v>0</v>
      </c>
      <c r="Q16">
        <f t="shared" si="51"/>
        <v>0</v>
      </c>
      <c r="R16">
        <f t="shared" si="52"/>
        <v>0</v>
      </c>
      <c r="S16">
        <f t="shared" si="53"/>
        <v>0</v>
      </c>
      <c r="U16">
        <f t="shared" si="54"/>
        <v>0</v>
      </c>
      <c r="V16">
        <f t="shared" si="55"/>
        <v>0</v>
      </c>
      <c r="W16">
        <f t="shared" si="56"/>
        <v>0</v>
      </c>
      <c r="X16">
        <f t="shared" si="57"/>
        <v>0</v>
      </c>
      <c r="Y16">
        <f t="shared" si="58"/>
        <v>0</v>
      </c>
      <c r="Z16">
        <f t="shared" si="59"/>
        <v>0</v>
      </c>
      <c r="AB16">
        <f t="shared" si="60"/>
        <v>0</v>
      </c>
      <c r="AC16">
        <f t="shared" si="61"/>
        <v>0</v>
      </c>
      <c r="AD16">
        <f t="shared" si="62"/>
        <v>0</v>
      </c>
      <c r="AE16">
        <f t="shared" si="63"/>
        <v>0</v>
      </c>
      <c r="AF16">
        <f t="shared" si="64"/>
        <v>0</v>
      </c>
      <c r="AG16">
        <f t="shared" si="65"/>
        <v>0</v>
      </c>
      <c r="AI16">
        <f t="shared" si="24"/>
        <v>0</v>
      </c>
      <c r="AJ16">
        <f t="shared" si="25"/>
        <v>0</v>
      </c>
      <c r="AK16">
        <f t="shared" si="26"/>
        <v>0</v>
      </c>
      <c r="AL16">
        <f t="shared" si="27"/>
        <v>0</v>
      </c>
      <c r="AM16">
        <f t="shared" si="28"/>
        <v>0</v>
      </c>
      <c r="AN16">
        <f t="shared" si="29"/>
        <v>0</v>
      </c>
      <c r="AP16">
        <f t="shared" si="30"/>
        <v>0</v>
      </c>
      <c r="AQ16">
        <f t="shared" si="31"/>
        <v>0</v>
      </c>
      <c r="AR16">
        <f t="shared" si="32"/>
        <v>0</v>
      </c>
      <c r="AS16">
        <f t="shared" si="33"/>
        <v>0</v>
      </c>
      <c r="AT16">
        <f t="shared" si="34"/>
        <v>0</v>
      </c>
      <c r="AU16">
        <f t="shared" si="35"/>
        <v>0</v>
      </c>
      <c r="AW16">
        <f t="shared" si="36"/>
        <v>0</v>
      </c>
      <c r="AX16">
        <f t="shared" si="37"/>
        <v>0</v>
      </c>
      <c r="AY16">
        <f t="shared" si="38"/>
        <v>0</v>
      </c>
      <c r="AZ16">
        <f t="shared" si="39"/>
        <v>0</v>
      </c>
      <c r="BA16">
        <f t="shared" si="40"/>
        <v>0</v>
      </c>
      <c r="BB16">
        <f t="shared" si="41"/>
        <v>0</v>
      </c>
    </row>
    <row r="17" spans="1:54" ht="12.75">
      <c r="A17" s="2" t="str">
        <f>'- C -'!B19</f>
        <v>CITRATO DE METELO</v>
      </c>
      <c r="B17" s="179">
        <f>IF('- C -'!C19&lt;&gt;"",'- C -'!C19,"")</f>
      </c>
      <c r="C17" s="179" t="str">
        <f>'- C -'!D19</f>
        <v>-</v>
      </c>
      <c r="D17" s="179">
        <f>IF('- C -'!E19&lt;&gt;"",'- C -'!E19,"")</f>
      </c>
      <c r="E17" s="3" t="str">
        <f>'- C -'!F19</f>
        <v>CSK LA ROPA</v>
      </c>
      <c r="F17" s="179">
        <f>COUNTBLANK('- C -'!C19:'- C -'!E19)</f>
        <v>2</v>
      </c>
      <c r="G17">
        <f t="shared" si="42"/>
        <v>0</v>
      </c>
      <c r="H17">
        <f t="shared" si="43"/>
        <v>0</v>
      </c>
      <c r="I17">
        <f t="shared" si="44"/>
        <v>0</v>
      </c>
      <c r="J17">
        <f t="shared" si="45"/>
        <v>0</v>
      </c>
      <c r="K17">
        <f t="shared" si="46"/>
        <v>0</v>
      </c>
      <c r="L17">
        <f t="shared" si="47"/>
        <v>0</v>
      </c>
      <c r="N17">
        <f t="shared" si="48"/>
        <v>0</v>
      </c>
      <c r="O17">
        <f t="shared" si="49"/>
        <v>0</v>
      </c>
      <c r="P17">
        <f t="shared" si="50"/>
        <v>0</v>
      </c>
      <c r="Q17">
        <f t="shared" si="51"/>
        <v>0</v>
      </c>
      <c r="R17">
        <f t="shared" si="52"/>
        <v>0</v>
      </c>
      <c r="S17">
        <f t="shared" si="53"/>
        <v>0</v>
      </c>
      <c r="U17">
        <f t="shared" si="54"/>
        <v>0</v>
      </c>
      <c r="V17">
        <f t="shared" si="55"/>
        <v>0</v>
      </c>
      <c r="W17">
        <f t="shared" si="56"/>
        <v>0</v>
      </c>
      <c r="X17">
        <f t="shared" si="57"/>
        <v>0</v>
      </c>
      <c r="Y17">
        <f t="shared" si="58"/>
        <v>0</v>
      </c>
      <c r="Z17">
        <f t="shared" si="59"/>
        <v>0</v>
      </c>
      <c r="AB17">
        <f t="shared" si="60"/>
        <v>0</v>
      </c>
      <c r="AC17">
        <f t="shared" si="61"/>
        <v>0</v>
      </c>
      <c r="AD17">
        <f t="shared" si="62"/>
        <v>0</v>
      </c>
      <c r="AE17">
        <f t="shared" si="63"/>
        <v>0</v>
      </c>
      <c r="AF17">
        <f t="shared" si="64"/>
        <v>0</v>
      </c>
      <c r="AG17">
        <f t="shared" si="65"/>
        <v>0</v>
      </c>
      <c r="AI17">
        <f t="shared" si="24"/>
        <v>0</v>
      </c>
      <c r="AJ17">
        <f t="shared" si="25"/>
        <v>0</v>
      </c>
      <c r="AK17">
        <f t="shared" si="26"/>
        <v>0</v>
      </c>
      <c r="AL17">
        <f t="shared" si="27"/>
        <v>0</v>
      </c>
      <c r="AM17">
        <f t="shared" si="28"/>
        <v>0</v>
      </c>
      <c r="AN17">
        <f t="shared" si="29"/>
        <v>0</v>
      </c>
      <c r="AP17">
        <f t="shared" si="30"/>
        <v>0</v>
      </c>
      <c r="AQ17">
        <f t="shared" si="31"/>
        <v>0</v>
      </c>
      <c r="AR17">
        <f t="shared" si="32"/>
        <v>0</v>
      </c>
      <c r="AS17">
        <f t="shared" si="33"/>
        <v>0</v>
      </c>
      <c r="AT17">
        <f t="shared" si="34"/>
        <v>0</v>
      </c>
      <c r="AU17">
        <f t="shared" si="35"/>
        <v>0</v>
      </c>
      <c r="AW17">
        <f t="shared" si="36"/>
        <v>0</v>
      </c>
      <c r="AX17">
        <f t="shared" si="37"/>
        <v>0</v>
      </c>
      <c r="AY17">
        <f t="shared" si="38"/>
        <v>0</v>
      </c>
      <c r="AZ17">
        <f t="shared" si="39"/>
        <v>0</v>
      </c>
      <c r="BA17">
        <f t="shared" si="40"/>
        <v>0</v>
      </c>
      <c r="BB17">
        <f t="shared" si="41"/>
        <v>0</v>
      </c>
    </row>
    <row r="18" spans="1:54" ht="12.75">
      <c r="A18" s="2" t="str">
        <f>'- C -'!B20</f>
        <v>MULAX F.C.</v>
      </c>
      <c r="B18" s="179">
        <f>IF('- C -'!C20&lt;&gt;"",'- C -'!C20,"")</f>
      </c>
      <c r="C18" s="179" t="str">
        <f>'- C -'!D20</f>
        <v>-</v>
      </c>
      <c r="D18" s="179">
        <f>IF('- C -'!E20&lt;&gt;"",'- C -'!E20,"")</f>
      </c>
      <c r="E18" s="3" t="str">
        <f>'- C -'!F20</f>
        <v>KHAREBERG F.C.</v>
      </c>
      <c r="F18" s="179">
        <f>COUNTBLANK('- C -'!C20:'- C -'!E20)</f>
        <v>2</v>
      </c>
      <c r="G18">
        <f t="shared" si="42"/>
        <v>0</v>
      </c>
      <c r="H18">
        <f t="shared" si="43"/>
        <v>0</v>
      </c>
      <c r="I18">
        <f t="shared" si="44"/>
        <v>0</v>
      </c>
      <c r="J18">
        <f t="shared" si="45"/>
        <v>0</v>
      </c>
      <c r="K18">
        <f t="shared" si="46"/>
        <v>0</v>
      </c>
      <c r="L18">
        <f t="shared" si="47"/>
        <v>0</v>
      </c>
      <c r="N18">
        <f t="shared" si="48"/>
        <v>0</v>
      </c>
      <c r="O18">
        <f t="shared" si="49"/>
        <v>0</v>
      </c>
      <c r="P18">
        <f t="shared" si="50"/>
        <v>0</v>
      </c>
      <c r="Q18">
        <f t="shared" si="51"/>
        <v>0</v>
      </c>
      <c r="R18">
        <f t="shared" si="52"/>
        <v>0</v>
      </c>
      <c r="S18">
        <f t="shared" si="53"/>
        <v>0</v>
      </c>
      <c r="U18">
        <f t="shared" si="54"/>
        <v>0</v>
      </c>
      <c r="V18">
        <f t="shared" si="55"/>
        <v>0</v>
      </c>
      <c r="W18">
        <f t="shared" si="56"/>
        <v>0</v>
      </c>
      <c r="X18">
        <f t="shared" si="57"/>
        <v>0</v>
      </c>
      <c r="Y18">
        <f t="shared" si="58"/>
        <v>0</v>
      </c>
      <c r="Z18">
        <f t="shared" si="59"/>
        <v>0</v>
      </c>
      <c r="AB18">
        <f t="shared" si="60"/>
        <v>0</v>
      </c>
      <c r="AC18">
        <f t="shared" si="61"/>
        <v>0</v>
      </c>
      <c r="AD18">
        <f t="shared" si="62"/>
        <v>0</v>
      </c>
      <c r="AE18">
        <f t="shared" si="63"/>
        <v>0</v>
      </c>
      <c r="AF18">
        <f t="shared" si="64"/>
        <v>0</v>
      </c>
      <c r="AG18">
        <f t="shared" si="65"/>
        <v>0</v>
      </c>
      <c r="AI18">
        <f t="shared" si="24"/>
        <v>0</v>
      </c>
      <c r="AJ18">
        <f t="shared" si="25"/>
        <v>0</v>
      </c>
      <c r="AK18">
        <f t="shared" si="26"/>
        <v>0</v>
      </c>
      <c r="AL18">
        <f t="shared" si="27"/>
        <v>0</v>
      </c>
      <c r="AM18">
        <f t="shared" si="28"/>
        <v>0</v>
      </c>
      <c r="AN18">
        <f t="shared" si="29"/>
        <v>0</v>
      </c>
      <c r="AP18">
        <f t="shared" si="30"/>
        <v>0</v>
      </c>
      <c r="AQ18">
        <f t="shared" si="31"/>
        <v>0</v>
      </c>
      <c r="AR18">
        <f t="shared" si="32"/>
        <v>0</v>
      </c>
      <c r="AS18">
        <f t="shared" si="33"/>
        <v>0</v>
      </c>
      <c r="AT18">
        <f t="shared" si="34"/>
        <v>0</v>
      </c>
      <c r="AU18">
        <f t="shared" si="35"/>
        <v>0</v>
      </c>
      <c r="AW18">
        <f t="shared" si="36"/>
        <v>0</v>
      </c>
      <c r="AX18">
        <f t="shared" si="37"/>
        <v>0</v>
      </c>
      <c r="AY18">
        <f t="shared" si="38"/>
        <v>0</v>
      </c>
      <c r="AZ18">
        <f t="shared" si="39"/>
        <v>0</v>
      </c>
      <c r="BA18">
        <f t="shared" si="40"/>
        <v>0</v>
      </c>
      <c r="BB18">
        <f t="shared" si="41"/>
        <v>0</v>
      </c>
    </row>
    <row r="19" spans="1:54" ht="12.75">
      <c r="A19" s="2">
        <f>'- C -'!B21</f>
        <v>0</v>
      </c>
      <c r="B19" s="179">
        <f>IF('- C -'!C21&lt;&gt;"",'- C -'!C21,"")</f>
      </c>
      <c r="C19" s="179">
        <f>'- C -'!D21</f>
        <v>0</v>
      </c>
      <c r="D19" s="179">
        <f>IF('- C -'!E21&lt;&gt;"",'- C -'!E21,"")</f>
      </c>
      <c r="E19" s="3">
        <f>'- C -'!F21</f>
        <v>0</v>
      </c>
      <c r="F19" s="179">
        <f>COUNTBLANK('- C -'!C21:'- C -'!E21)</f>
        <v>3</v>
      </c>
      <c r="G19">
        <f t="shared" si="42"/>
        <v>0</v>
      </c>
      <c r="H19">
        <f t="shared" si="43"/>
        <v>0</v>
      </c>
      <c r="I19">
        <f t="shared" si="44"/>
        <v>0</v>
      </c>
      <c r="J19">
        <f t="shared" si="45"/>
        <v>0</v>
      </c>
      <c r="K19">
        <f t="shared" si="46"/>
        <v>0</v>
      </c>
      <c r="L19">
        <f t="shared" si="47"/>
        <v>0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0</v>
      </c>
      <c r="AX19">
        <f t="shared" si="37"/>
        <v>0</v>
      </c>
      <c r="AY19">
        <f t="shared" si="38"/>
        <v>0</v>
      </c>
      <c r="AZ19">
        <f t="shared" si="39"/>
        <v>0</v>
      </c>
      <c r="BA19">
        <f t="shared" si="40"/>
        <v>0</v>
      </c>
      <c r="BB19">
        <f t="shared" si="41"/>
        <v>0</v>
      </c>
    </row>
    <row r="20" spans="1:54" ht="12.75">
      <c r="A20" s="2">
        <f>'- C -'!B22</f>
        <v>0</v>
      </c>
      <c r="B20" s="179">
        <f>IF('- C -'!C22&lt;&gt;"",'- C -'!C22,"")</f>
      </c>
      <c r="C20" s="179">
        <f>'- C -'!D22</f>
        <v>0</v>
      </c>
      <c r="D20" s="179">
        <f>IF('- C -'!E22&lt;&gt;"",'- C -'!E22,"")</f>
      </c>
      <c r="E20" s="3">
        <f>'- C -'!F22</f>
        <v>0</v>
      </c>
      <c r="F20" s="179">
        <f>COUNTBLANK('- C -'!C22:'- C -'!E22)</f>
        <v>3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0</v>
      </c>
      <c r="V20">
        <f t="shared" si="55"/>
        <v>0</v>
      </c>
      <c r="W20">
        <f t="shared" si="56"/>
        <v>0</v>
      </c>
      <c r="X20">
        <f t="shared" si="57"/>
        <v>0</v>
      </c>
      <c r="Y20">
        <f t="shared" si="58"/>
        <v>0</v>
      </c>
      <c r="Z20">
        <f t="shared" si="59"/>
        <v>0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  <c r="AM20">
        <f t="shared" si="28"/>
        <v>0</v>
      </c>
      <c r="AN20">
        <f t="shared" si="29"/>
        <v>0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54" ht="12.75">
      <c r="A21" s="2">
        <f>'- C -'!B23</f>
        <v>0</v>
      </c>
      <c r="B21" s="179">
        <f>IF('- C -'!C23&lt;&gt;"",'- C -'!C23,"")</f>
      </c>
      <c r="C21" s="179">
        <f>'- C -'!D23</f>
        <v>0</v>
      </c>
      <c r="D21" s="179">
        <f>IF('- C -'!E23&lt;&gt;"",'- C -'!E23,"")</f>
      </c>
      <c r="E21" s="3">
        <f>'- C -'!F23</f>
        <v>0</v>
      </c>
      <c r="F21" s="179">
        <f>COUNTBLANK('- C -'!C23:'- C -'!E23)</f>
        <v>3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0</v>
      </c>
      <c r="AC21">
        <f t="shared" si="61"/>
        <v>0</v>
      </c>
      <c r="AD21">
        <f t="shared" si="62"/>
        <v>0</v>
      </c>
      <c r="AE21">
        <f t="shared" si="63"/>
        <v>0</v>
      </c>
      <c r="AF21">
        <f t="shared" si="64"/>
        <v>0</v>
      </c>
      <c r="AG21">
        <f t="shared" si="65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0</v>
      </c>
      <c r="AQ21">
        <f t="shared" si="31"/>
        <v>0</v>
      </c>
      <c r="AR21">
        <f t="shared" si="32"/>
        <v>0</v>
      </c>
      <c r="AS21">
        <f t="shared" si="33"/>
        <v>0</v>
      </c>
      <c r="AT21">
        <f t="shared" si="34"/>
        <v>0</v>
      </c>
      <c r="AU21">
        <f t="shared" si="35"/>
        <v>0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54" ht="12.75">
      <c r="A22" s="2">
        <f>'- C -'!B24</f>
        <v>0</v>
      </c>
      <c r="B22" s="179">
        <f>IF('- C -'!C24&lt;&gt;"",'- C -'!C24,"")</f>
      </c>
      <c r="C22" s="179">
        <f>'- C -'!D24</f>
        <v>0</v>
      </c>
      <c r="D22" s="179">
        <f>IF('- C -'!E24&lt;&gt;"",'- C -'!E24,"")</f>
      </c>
      <c r="E22" s="3">
        <f>'- C -'!F24</f>
        <v>0</v>
      </c>
      <c r="F22" s="179">
        <f>COUNTBLANK('- C -'!C24:'- C -'!E24)</f>
        <v>3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0</v>
      </c>
      <c r="O22">
        <f t="shared" si="49"/>
        <v>0</v>
      </c>
      <c r="P22">
        <f t="shared" si="50"/>
        <v>0</v>
      </c>
      <c r="Q22">
        <f t="shared" si="51"/>
        <v>0</v>
      </c>
      <c r="R22">
        <f t="shared" si="52"/>
        <v>0</v>
      </c>
      <c r="S22">
        <f t="shared" si="53"/>
        <v>0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0</v>
      </c>
      <c r="AQ22">
        <f t="shared" si="31"/>
        <v>0</v>
      </c>
      <c r="AR22">
        <f t="shared" si="32"/>
        <v>0</v>
      </c>
      <c r="AS22">
        <f t="shared" si="33"/>
        <v>0</v>
      </c>
      <c r="AT22">
        <f t="shared" si="34"/>
        <v>0</v>
      </c>
      <c r="AU22">
        <f t="shared" si="35"/>
        <v>0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54" ht="12.75">
      <c r="A23" s="2">
        <f>'- C -'!B25</f>
        <v>0</v>
      </c>
      <c r="B23" s="179">
        <f>IF('- C -'!C25&lt;&gt;"",'- C -'!C25,"")</f>
      </c>
      <c r="C23" s="179">
        <f>'- C -'!D25</f>
        <v>0</v>
      </c>
      <c r="D23" s="179">
        <f>IF('- C -'!E25&lt;&gt;"",'- C -'!E25,"")</f>
      </c>
      <c r="E23" s="3">
        <f>'- C -'!F25</f>
        <v>0</v>
      </c>
      <c r="F23" s="179">
        <f>COUNTBLANK('- C -'!C25:'- C -'!E25)</f>
        <v>3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0</v>
      </c>
      <c r="V23">
        <f t="shared" si="55"/>
        <v>0</v>
      </c>
      <c r="W23">
        <f t="shared" si="56"/>
        <v>0</v>
      </c>
      <c r="X23">
        <f t="shared" si="57"/>
        <v>0</v>
      </c>
      <c r="Y23">
        <f t="shared" si="58"/>
        <v>0</v>
      </c>
      <c r="Z23">
        <f t="shared" si="59"/>
        <v>0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0</v>
      </c>
      <c r="AX23">
        <f t="shared" si="37"/>
        <v>0</v>
      </c>
      <c r="AY23">
        <f t="shared" si="38"/>
        <v>0</v>
      </c>
      <c r="AZ23">
        <f t="shared" si="39"/>
        <v>0</v>
      </c>
      <c r="BA23">
        <f t="shared" si="40"/>
        <v>0</v>
      </c>
      <c r="BB23">
        <f t="shared" si="41"/>
        <v>0</v>
      </c>
    </row>
    <row r="24" spans="1:54" ht="12.75">
      <c r="A24" s="2">
        <f>'- C -'!B26</f>
        <v>0</v>
      </c>
      <c r="B24" s="179">
        <f>IF('- C -'!C26&lt;&gt;"",'- C -'!C26,"")</f>
      </c>
      <c r="C24" s="179">
        <f>'- C -'!D26</f>
        <v>0</v>
      </c>
      <c r="D24" s="179">
        <f>IF('- C -'!E26&lt;&gt;"",'- C -'!E26,"")</f>
      </c>
      <c r="E24" s="3">
        <f>'- C -'!F26</f>
        <v>0</v>
      </c>
      <c r="F24" s="179">
        <f>COUNTBLANK('- C -'!C26:'- C -'!E26)</f>
        <v>3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0</v>
      </c>
      <c r="AC24">
        <f t="shared" si="61"/>
        <v>0</v>
      </c>
      <c r="AD24">
        <f t="shared" si="62"/>
        <v>0</v>
      </c>
      <c r="AE24">
        <f t="shared" si="63"/>
        <v>0</v>
      </c>
      <c r="AF24">
        <f t="shared" si="64"/>
        <v>0</v>
      </c>
      <c r="AG24">
        <f t="shared" si="65"/>
        <v>0</v>
      </c>
      <c r="AI24">
        <f t="shared" si="24"/>
        <v>0</v>
      </c>
      <c r="AJ24">
        <f t="shared" si="25"/>
        <v>0</v>
      </c>
      <c r="AK24">
        <f t="shared" si="26"/>
        <v>0</v>
      </c>
      <c r="AL24">
        <f t="shared" si="27"/>
        <v>0</v>
      </c>
      <c r="AM24">
        <f t="shared" si="28"/>
        <v>0</v>
      </c>
      <c r="AN24">
        <f t="shared" si="29"/>
        <v>0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7:55" ht="12.75">
      <c r="G25">
        <f aca="true" t="shared" si="66" ref="G25:L25">SUM(G4:G24)</f>
        <v>0</v>
      </c>
      <c r="H25">
        <f t="shared" si="66"/>
        <v>0</v>
      </c>
      <c r="I25">
        <f t="shared" si="66"/>
        <v>0</v>
      </c>
      <c r="J25">
        <f t="shared" si="66"/>
        <v>0</v>
      </c>
      <c r="K25">
        <f t="shared" si="66"/>
        <v>0</v>
      </c>
      <c r="L25">
        <f t="shared" si="66"/>
        <v>0</v>
      </c>
      <c r="M25">
        <f>H25*3+I25</f>
        <v>0</v>
      </c>
      <c r="N25">
        <f aca="true" t="shared" si="67" ref="N25:S25">SUM(N4:N24)</f>
        <v>0</v>
      </c>
      <c r="O25">
        <f t="shared" si="67"/>
        <v>0</v>
      </c>
      <c r="P25">
        <f t="shared" si="67"/>
        <v>0</v>
      </c>
      <c r="Q25">
        <f t="shared" si="67"/>
        <v>0</v>
      </c>
      <c r="R25">
        <f t="shared" si="67"/>
        <v>0</v>
      </c>
      <c r="S25">
        <f t="shared" si="67"/>
        <v>0</v>
      </c>
      <c r="T25">
        <f>O25*3+P25</f>
        <v>0</v>
      </c>
      <c r="U25">
        <f aca="true" t="shared" si="68" ref="U25:Z25">SUM(U4:U24)</f>
        <v>0</v>
      </c>
      <c r="V25">
        <f t="shared" si="68"/>
        <v>0</v>
      </c>
      <c r="W25">
        <f t="shared" si="68"/>
        <v>0</v>
      </c>
      <c r="X25">
        <f t="shared" si="68"/>
        <v>0</v>
      </c>
      <c r="Y25">
        <f t="shared" si="68"/>
        <v>0</v>
      </c>
      <c r="Z25">
        <f t="shared" si="68"/>
        <v>0</v>
      </c>
      <c r="AA25">
        <f>V25*3+W25</f>
        <v>0</v>
      </c>
      <c r="AB25">
        <f aca="true" t="shared" si="69" ref="AB25:AG25">SUM(AB4:AB24)</f>
        <v>0</v>
      </c>
      <c r="AC25">
        <f t="shared" si="69"/>
        <v>0</v>
      </c>
      <c r="AD25">
        <f t="shared" si="69"/>
        <v>0</v>
      </c>
      <c r="AE25">
        <f t="shared" si="69"/>
        <v>0</v>
      </c>
      <c r="AF25">
        <f t="shared" si="69"/>
        <v>0</v>
      </c>
      <c r="AG25">
        <f t="shared" si="69"/>
        <v>0</v>
      </c>
      <c r="AH25">
        <f>AC25*3+AD25</f>
        <v>0</v>
      </c>
      <c r="AI25">
        <f aca="true" t="shared" si="70" ref="AI25:AN25">SUM(AI4:AI24)</f>
        <v>0</v>
      </c>
      <c r="AJ25">
        <f t="shared" si="70"/>
        <v>0</v>
      </c>
      <c r="AK25">
        <f t="shared" si="70"/>
        <v>0</v>
      </c>
      <c r="AL25">
        <f t="shared" si="70"/>
        <v>0</v>
      </c>
      <c r="AM25">
        <f t="shared" si="70"/>
        <v>0</v>
      </c>
      <c r="AN25">
        <f t="shared" si="70"/>
        <v>0</v>
      </c>
      <c r="AO25">
        <f>AJ25*3+AK25</f>
        <v>0</v>
      </c>
      <c r="AP25">
        <f aca="true" t="shared" si="71" ref="AP25:AU25">SUM(AP4:AP24)</f>
        <v>0</v>
      </c>
      <c r="AQ25">
        <f t="shared" si="71"/>
        <v>0</v>
      </c>
      <c r="AR25">
        <f t="shared" si="71"/>
        <v>0</v>
      </c>
      <c r="AS25">
        <f t="shared" si="71"/>
        <v>0</v>
      </c>
      <c r="AT25">
        <f t="shared" si="71"/>
        <v>0</v>
      </c>
      <c r="AU25">
        <f t="shared" si="71"/>
        <v>0</v>
      </c>
      <c r="AV25">
        <f>AQ25*3+AR25</f>
        <v>0</v>
      </c>
      <c r="AW25">
        <f aca="true" t="shared" si="72" ref="AW25:BB25">SUM(AW4:AW24)</f>
        <v>0</v>
      </c>
      <c r="AX25">
        <f t="shared" si="72"/>
        <v>0</v>
      </c>
      <c r="AY25">
        <f t="shared" si="72"/>
        <v>0</v>
      </c>
      <c r="AZ25">
        <f t="shared" si="72"/>
        <v>0</v>
      </c>
      <c r="BA25">
        <f t="shared" si="72"/>
        <v>0</v>
      </c>
      <c r="BB25">
        <f t="shared" si="72"/>
        <v>0</v>
      </c>
      <c r="BC25">
        <f>AX25*3+AY25</f>
        <v>0</v>
      </c>
    </row>
    <row r="31" ht="12.75">
      <c r="F31" t="s">
        <v>35</v>
      </c>
    </row>
    <row r="32" spans="7:95" ht="12.75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72</v>
      </c>
      <c r="AE32" t="s">
        <v>97</v>
      </c>
      <c r="AI32" t="s">
        <v>98</v>
      </c>
      <c r="AM32" t="s">
        <v>24</v>
      </c>
      <c r="AQ32" t="s">
        <v>25</v>
      </c>
      <c r="AU32" t="s">
        <v>73</v>
      </c>
      <c r="AY32" t="s">
        <v>99</v>
      </c>
      <c r="BC32" t="s">
        <v>100</v>
      </c>
      <c r="BG32" t="s">
        <v>26</v>
      </c>
      <c r="BK32" t="s">
        <v>74</v>
      </c>
      <c r="BO32" t="s">
        <v>101</v>
      </c>
      <c r="BS32" t="s">
        <v>102</v>
      </c>
      <c r="BW32" t="s">
        <v>75</v>
      </c>
      <c r="CA32" t="s">
        <v>103</v>
      </c>
      <c r="CE32" t="s">
        <v>104</v>
      </c>
      <c r="CI32" t="s">
        <v>105</v>
      </c>
      <c r="CM32" t="s">
        <v>106</v>
      </c>
      <c r="CQ32" t="s">
        <v>76</v>
      </c>
    </row>
    <row r="33" spans="6:96" ht="12.75">
      <c r="F33" t="str">
        <f>G2</f>
        <v>NIUPI F.C.</v>
      </c>
      <c r="G33">
        <f aca="true" t="shared" si="73" ref="G33:M33">G25</f>
        <v>0</v>
      </c>
      <c r="H33">
        <f t="shared" si="73"/>
        <v>0</v>
      </c>
      <c r="I33">
        <f t="shared" si="73"/>
        <v>0</v>
      </c>
      <c r="J33">
        <f t="shared" si="73"/>
        <v>0</v>
      </c>
      <c r="K33">
        <f t="shared" si="73"/>
        <v>0</v>
      </c>
      <c r="L33">
        <f t="shared" si="73"/>
        <v>0</v>
      </c>
      <c r="M33">
        <f t="shared" si="73"/>
        <v>0</v>
      </c>
      <c r="O33" t="str">
        <f>IF($M33&gt;=$M34,$F33,$F34)</f>
        <v>NIUPI F.C.</v>
      </c>
      <c r="P33">
        <f aca="true" t="shared" si="74" ref="P33:P39">VLOOKUP(O33,$F$33:$M$42,8,FALSE)</f>
        <v>0</v>
      </c>
      <c r="S33" t="str">
        <f>IF($P33&gt;=$P35,$O33,$O35)</f>
        <v>NIUPI F.C.</v>
      </c>
      <c r="T33">
        <f aca="true" t="shared" si="75" ref="T33:T39">VLOOKUP(S33,$O$33:$P$42,2,FALSE)</f>
        <v>0</v>
      </c>
      <c r="W33" t="str">
        <f>IF($T33&gt;=$T36,$S33,$S36)</f>
        <v>NIUPI F.C.</v>
      </c>
      <c r="X33">
        <f aca="true" t="shared" si="76" ref="X33:X39">VLOOKUP(W33,$S$33:$T$42,2,FALSE)</f>
        <v>0</v>
      </c>
      <c r="AA33" t="str">
        <f>IF($X33&gt;=$X37,$W33,$W37)</f>
        <v>NIUPI F.C.</v>
      </c>
      <c r="AB33">
        <f>VLOOKUP(AA33,W33:X42,2,FALSE)</f>
        <v>0</v>
      </c>
      <c r="AE33" t="str">
        <f>IF($AB33&gt;=$AB38,$AA33,$AA38)</f>
        <v>NIUPI F.C.</v>
      </c>
      <c r="AF33">
        <f>VLOOKUP(AE33,AA33:AB42,2,FALSE)</f>
        <v>0</v>
      </c>
      <c r="AI33" t="str">
        <f>IF($AF33&gt;=$AF39,$AE33,$AE39)</f>
        <v>NIUPI F.C.</v>
      </c>
      <c r="AJ33">
        <f>VLOOKUP(AI33,AE33:AF42,2,FALSE)</f>
        <v>0</v>
      </c>
      <c r="AM33" t="str">
        <f>AI33</f>
        <v>NIUPI F.C.</v>
      </c>
      <c r="AN33">
        <f>VLOOKUP(AM33,AI33:AJ42,2,FALSE)</f>
        <v>0</v>
      </c>
      <c r="AQ33" t="str">
        <f>AM33</f>
        <v>NIUPI F.C.</v>
      </c>
      <c r="AR33">
        <f>VLOOKUP(AQ33,AM33:AN42,2,FALSE)</f>
        <v>0</v>
      </c>
      <c r="AU33" t="str">
        <f>AQ33</f>
        <v>NIUPI F.C.</v>
      </c>
      <c r="AV33">
        <f>VLOOKUP(AU33,AQ33:AR42,2,FALSE)</f>
        <v>0</v>
      </c>
      <c r="AY33" t="str">
        <f>AU33</f>
        <v>NIUPI F.C.</v>
      </c>
      <c r="AZ33">
        <f>VLOOKUP(AY33,AU33:AV42,2,FALSE)</f>
        <v>0</v>
      </c>
      <c r="BC33" t="str">
        <f>AY33</f>
        <v>NIUPI F.C.</v>
      </c>
      <c r="BD33">
        <f>VLOOKUP(BC33,AY33:AZ42,2,FALSE)</f>
        <v>0</v>
      </c>
      <c r="BG33" t="str">
        <f>BC33</f>
        <v>NIUPI F.C.</v>
      </c>
      <c r="BH33">
        <f>VLOOKUP(BG33,BC33:BD42,2,FALSE)</f>
        <v>0</v>
      </c>
      <c r="BK33" t="str">
        <f>BG33</f>
        <v>NIUPI F.C.</v>
      </c>
      <c r="BL33">
        <f>VLOOKUP(BK33,BG33:BH42,2,FALSE)</f>
        <v>0</v>
      </c>
      <c r="BO33" t="str">
        <f>BK33</f>
        <v>NIUPI F.C.</v>
      </c>
      <c r="BP33">
        <f>VLOOKUP(BO33,BK33:BL42,2,FALSE)</f>
        <v>0</v>
      </c>
      <c r="BS33" t="str">
        <f>BO33</f>
        <v>NIUPI F.C.</v>
      </c>
      <c r="BT33">
        <f>VLOOKUP(BS33,BO33:BP42,2,FALSE)</f>
        <v>0</v>
      </c>
      <c r="BW33" t="str">
        <f>BS33</f>
        <v>NIUPI F.C.</v>
      </c>
      <c r="BX33">
        <f>VLOOKUP(BW33,BS33:BT42,2,FALSE)</f>
        <v>0</v>
      </c>
      <c r="CA33" t="str">
        <f>BW33</f>
        <v>NIUPI F.C.</v>
      </c>
      <c r="CB33">
        <f>VLOOKUP(CA33,BW33:BX42,2,FALSE)</f>
        <v>0</v>
      </c>
      <c r="CE33" t="str">
        <f>CA33</f>
        <v>NIUPI F.C.</v>
      </c>
      <c r="CF33">
        <f>VLOOKUP(CE33,CA33:CB42,2,FALSE)</f>
        <v>0</v>
      </c>
      <c r="CI33" t="str">
        <f>CE33</f>
        <v>NIUPI F.C.</v>
      </c>
      <c r="CJ33">
        <f>VLOOKUP(CI33,CE33:CF42,2,FALSE)</f>
        <v>0</v>
      </c>
      <c r="CM33" t="str">
        <f>CI33</f>
        <v>NIUPI F.C.</v>
      </c>
      <c r="CN33">
        <f>VLOOKUP(CM33,CI33:CJ42,2,FALSE)</f>
        <v>0</v>
      </c>
      <c r="CQ33" t="str">
        <f>CM33</f>
        <v>NIUPI F.C.</v>
      </c>
      <c r="CR33">
        <f>VLOOKUP(CQ33,CM33:CN42,2,FALSE)</f>
        <v>0</v>
      </c>
    </row>
    <row r="34" spans="6:96" ht="12.75">
      <c r="F34" t="str">
        <f>N2</f>
        <v>CITRATO DE METELO</v>
      </c>
      <c r="G34">
        <f aca="true" t="shared" si="77" ref="G34:L34">N25</f>
        <v>0</v>
      </c>
      <c r="H34">
        <f t="shared" si="77"/>
        <v>0</v>
      </c>
      <c r="I34">
        <f t="shared" si="77"/>
        <v>0</v>
      </c>
      <c r="J34">
        <f t="shared" si="77"/>
        <v>0</v>
      </c>
      <c r="K34">
        <f t="shared" si="77"/>
        <v>0</v>
      </c>
      <c r="L34">
        <f t="shared" si="77"/>
        <v>0</v>
      </c>
      <c r="M34">
        <f>T25</f>
        <v>0</v>
      </c>
      <c r="O34" t="str">
        <f>IF($M34&lt;=$M33,$F34,$F33)</f>
        <v>CITRATO DE METELO</v>
      </c>
      <c r="P34">
        <f t="shared" si="74"/>
        <v>0</v>
      </c>
      <c r="S34" t="str">
        <f>O34</f>
        <v>CITRATO DE METELO</v>
      </c>
      <c r="T34">
        <f t="shared" si="75"/>
        <v>0</v>
      </c>
      <c r="W34" t="str">
        <f>S34</f>
        <v>CITRATO DE METELO</v>
      </c>
      <c r="X34">
        <f t="shared" si="76"/>
        <v>0</v>
      </c>
      <c r="AA34" t="str">
        <f>W34</f>
        <v>CITRATO DE METELO</v>
      </c>
      <c r="AB34">
        <f>VLOOKUP(AA34,W33:X42,2,FALSE)</f>
        <v>0</v>
      </c>
      <c r="AE34" t="str">
        <f>AA34</f>
        <v>CITRATO DE METELO</v>
      </c>
      <c r="AF34">
        <f>VLOOKUP(AE34,AA33:AB42,2,FALSE)</f>
        <v>0</v>
      </c>
      <c r="AI34" t="str">
        <f>AE34</f>
        <v>CITRATO DE METELO</v>
      </c>
      <c r="AJ34">
        <f>VLOOKUP(AI34,AE33:AF42,2,FALSE)</f>
        <v>0</v>
      </c>
      <c r="AM34" t="str">
        <f>IF($AJ34&gt;=$AJ35,$AI34,$AI35)</f>
        <v>CITRATO DE METELO</v>
      </c>
      <c r="AN34">
        <f>VLOOKUP(AM34,AI33:AJ42,2,FALSE)</f>
        <v>0</v>
      </c>
      <c r="AQ34" t="str">
        <f>IF($AN34&gt;=$AN36,$AM34,$AM36)</f>
        <v>CITRATO DE METELO</v>
      </c>
      <c r="AR34">
        <f>VLOOKUP(AQ34,AM33:AN42,2,FALSE)</f>
        <v>0</v>
      </c>
      <c r="AU34" t="str">
        <f>IF($AR34&gt;=$AR37,$AQ34,$AQ37)</f>
        <v>CITRATO DE METELO</v>
      </c>
      <c r="AV34">
        <f>VLOOKUP(AU34,AQ33:AR42,2,FALSE)</f>
        <v>0</v>
      </c>
      <c r="AY34" t="str">
        <f>IF($AV34&gt;=$AV38,$AU34,$AU38)</f>
        <v>CITRATO DE METELO</v>
      </c>
      <c r="AZ34">
        <f>VLOOKUP(AY34,AU33:AV42,2,FALSE)</f>
        <v>0</v>
      </c>
      <c r="BC34" t="str">
        <f>IF($AZ34&gt;=$AZ39,$AY34,$AY39)</f>
        <v>CITRATO DE METELO</v>
      </c>
      <c r="BD34">
        <f>VLOOKUP(BC34,AY33:AZ42,2,FALSE)</f>
        <v>0</v>
      </c>
      <c r="BG34" t="str">
        <f>BC34</f>
        <v>CITRATO DE METELO</v>
      </c>
      <c r="BH34">
        <f>VLOOKUP(BG34,BC33:BD42,2,FALSE)</f>
        <v>0</v>
      </c>
      <c r="BK34" t="str">
        <f>BG34</f>
        <v>CITRATO DE METELO</v>
      </c>
      <c r="BL34">
        <f>VLOOKUP(BK34,BG33:BH42,2,FALSE)</f>
        <v>0</v>
      </c>
      <c r="BO34" t="str">
        <f>BK34</f>
        <v>CITRATO DE METELO</v>
      </c>
      <c r="BP34">
        <f>VLOOKUP(BO34,BK33:BL42,2,FALSE)</f>
        <v>0</v>
      </c>
      <c r="BS34" t="str">
        <f>BO34</f>
        <v>CITRATO DE METELO</v>
      </c>
      <c r="BT34">
        <f>VLOOKUP(BS34,BO33:BP42,2,FALSE)</f>
        <v>0</v>
      </c>
      <c r="BW34" t="str">
        <f>BS34</f>
        <v>CITRATO DE METELO</v>
      </c>
      <c r="BX34">
        <f>VLOOKUP(BW34,BS33:BT42,2,FALSE)</f>
        <v>0</v>
      </c>
      <c r="CA34" t="str">
        <f>BW34</f>
        <v>CITRATO DE METELO</v>
      </c>
      <c r="CB34">
        <f>VLOOKUP(CA34,BW33:BX42,2,FALSE)</f>
        <v>0</v>
      </c>
      <c r="CE34" t="str">
        <f>CA34</f>
        <v>CITRATO DE METELO</v>
      </c>
      <c r="CF34">
        <f>VLOOKUP(CE34,CA33:CB42,2,FALSE)</f>
        <v>0</v>
      </c>
      <c r="CI34" t="str">
        <f>CE34</f>
        <v>CITRATO DE METELO</v>
      </c>
      <c r="CJ34">
        <f>VLOOKUP(CI34,CE33:CF42,2,FALSE)</f>
        <v>0</v>
      </c>
      <c r="CM34" t="str">
        <f>CI34</f>
        <v>CITRATO DE METELO</v>
      </c>
      <c r="CN34">
        <f>VLOOKUP(CM34,CI33:CJ42,2,FALSE)</f>
        <v>0</v>
      </c>
      <c r="CQ34" t="str">
        <f>CM34</f>
        <v>CITRATO DE METELO</v>
      </c>
      <c r="CR34">
        <f>VLOOKUP(CQ34,CM33:CN42,2,FALSE)</f>
        <v>0</v>
      </c>
    </row>
    <row r="35" spans="6:96" ht="12.75">
      <c r="F35" t="str">
        <f>U2</f>
        <v>CSK LA ROPA</v>
      </c>
      <c r="G35">
        <f aca="true" t="shared" si="78" ref="G35:M35">U25</f>
        <v>0</v>
      </c>
      <c r="H35">
        <f t="shared" si="78"/>
        <v>0</v>
      </c>
      <c r="I35">
        <f t="shared" si="78"/>
        <v>0</v>
      </c>
      <c r="J35">
        <f t="shared" si="78"/>
        <v>0</v>
      </c>
      <c r="K35">
        <f t="shared" si="78"/>
        <v>0</v>
      </c>
      <c r="L35">
        <f t="shared" si="78"/>
        <v>0</v>
      </c>
      <c r="M35">
        <f t="shared" si="78"/>
        <v>0</v>
      </c>
      <c r="O35" t="str">
        <f>F35</f>
        <v>CSK LA ROPA</v>
      </c>
      <c r="P35">
        <f t="shared" si="74"/>
        <v>0</v>
      </c>
      <c r="S35" t="str">
        <f>IF($P35&lt;=$P33,$O35,$O33)</f>
        <v>CSK LA ROPA</v>
      </c>
      <c r="T35">
        <f t="shared" si="75"/>
        <v>0</v>
      </c>
      <c r="W35" t="str">
        <f>S35</f>
        <v>CSK LA ROPA</v>
      </c>
      <c r="X35">
        <f t="shared" si="76"/>
        <v>0</v>
      </c>
      <c r="AA35" t="str">
        <f>W35</f>
        <v>CSK LA ROPA</v>
      </c>
      <c r="AB35">
        <f>VLOOKUP(AA35,W33:X42,2,FALSE)</f>
        <v>0</v>
      </c>
      <c r="AE35" t="str">
        <f>AA35</f>
        <v>CSK LA ROPA</v>
      </c>
      <c r="AF35">
        <f>VLOOKUP(AE35,AA33:AB42,2,FALSE)</f>
        <v>0</v>
      </c>
      <c r="AI35" t="str">
        <f>AE35</f>
        <v>CSK LA ROPA</v>
      </c>
      <c r="AJ35">
        <f>VLOOKUP(AI35,AE33:AF42,2,FALSE)</f>
        <v>0</v>
      </c>
      <c r="AM35" t="str">
        <f>IF($AJ35&lt;=$AJ34,$AI35,$AI34)</f>
        <v>CSK LA ROPA</v>
      </c>
      <c r="AN35">
        <f>VLOOKUP(AM35,AI33:AJ42,2,FALSE)</f>
        <v>0</v>
      </c>
      <c r="AQ35" t="str">
        <f>AM35</f>
        <v>CSK LA ROPA</v>
      </c>
      <c r="AR35">
        <f>VLOOKUP(AQ35,AM33:AN42,2,FALSE)</f>
        <v>0</v>
      </c>
      <c r="AU35" t="str">
        <f>AQ35</f>
        <v>CSK LA ROPA</v>
      </c>
      <c r="AV35">
        <f>VLOOKUP(AU35,AQ33:AR42,2,FALSE)</f>
        <v>0</v>
      </c>
      <c r="AY35" t="str">
        <f>AU35</f>
        <v>CSK LA ROPA</v>
      </c>
      <c r="AZ35">
        <f>VLOOKUP(AY35,AU33:AV42,2,FALSE)</f>
        <v>0</v>
      </c>
      <c r="BC35" t="str">
        <f>AY35</f>
        <v>CSK LA ROPA</v>
      </c>
      <c r="BD35">
        <f>VLOOKUP(BC35,AY33:AZ42,2,FALSE)</f>
        <v>0</v>
      </c>
      <c r="BG35" t="str">
        <f>IF($BD35&gt;=$BD36,$BC35,$BC36)</f>
        <v>CSK LA ROPA</v>
      </c>
      <c r="BH35">
        <f>VLOOKUP(BG35,BC33:BD42,2,FALSE)</f>
        <v>0</v>
      </c>
      <c r="BK35" t="str">
        <f>IF($BH35&gt;=$BH37,$BG35,$BG37)</f>
        <v>CSK LA ROPA</v>
      </c>
      <c r="BL35">
        <f>VLOOKUP(BK35,BG33:BH42,2,FALSE)</f>
        <v>0</v>
      </c>
      <c r="BO35" t="str">
        <f>IF($BL35&gt;=$BL38,$BK35,$BK38)</f>
        <v>CSK LA ROPA</v>
      </c>
      <c r="BP35">
        <f>VLOOKUP(BO35,BK33:BL42,2,FALSE)</f>
        <v>0</v>
      </c>
      <c r="BS35" t="str">
        <f>IF($BP35&gt;=$BP39,$BO35,$BO39)</f>
        <v>CSK LA ROPA</v>
      </c>
      <c r="BT35">
        <f>VLOOKUP(BS35,BO33:BP42,2,FALSE)</f>
        <v>0</v>
      </c>
      <c r="BW35" t="str">
        <f>BS35</f>
        <v>CSK LA ROPA</v>
      </c>
      <c r="BX35">
        <f>VLOOKUP(BW35,BS33:BT42,2,FALSE)</f>
        <v>0</v>
      </c>
      <c r="CA35" t="str">
        <f>BW35</f>
        <v>CSK LA ROPA</v>
      </c>
      <c r="CB35">
        <f>VLOOKUP(CA35,BW33:BX42,2,FALSE)</f>
        <v>0</v>
      </c>
      <c r="CE35" t="str">
        <f>CA35</f>
        <v>CSK LA ROPA</v>
      </c>
      <c r="CF35">
        <f>VLOOKUP(CE35,CA33:CB42,2,FALSE)</f>
        <v>0</v>
      </c>
      <c r="CI35" t="str">
        <f>CE35</f>
        <v>CSK LA ROPA</v>
      </c>
      <c r="CJ35">
        <f>VLOOKUP(CI35,CE33:CF42,2,FALSE)</f>
        <v>0</v>
      </c>
      <c r="CM35" t="str">
        <f>CI35</f>
        <v>CSK LA ROPA</v>
      </c>
      <c r="CN35">
        <f>VLOOKUP(CM35,CI33:CJ42,2,FALSE)</f>
        <v>0</v>
      </c>
      <c r="CQ35" t="str">
        <f>CM35</f>
        <v>CSK LA ROPA</v>
      </c>
      <c r="CR35">
        <f>VLOOKUP(CQ35,CM33:CN42,2,FALSE)</f>
        <v>0</v>
      </c>
    </row>
    <row r="36" spans="6:96" ht="12.75">
      <c r="F36" t="str">
        <f>AB2</f>
        <v>MULAX F.C.</v>
      </c>
      <c r="G36">
        <f aca="true" t="shared" si="79" ref="G36:M36">AB25</f>
        <v>0</v>
      </c>
      <c r="H36">
        <f t="shared" si="79"/>
        <v>0</v>
      </c>
      <c r="I36">
        <f t="shared" si="79"/>
        <v>0</v>
      </c>
      <c r="J36">
        <f t="shared" si="79"/>
        <v>0</v>
      </c>
      <c r="K36">
        <f t="shared" si="79"/>
        <v>0</v>
      </c>
      <c r="L36">
        <f t="shared" si="79"/>
        <v>0</v>
      </c>
      <c r="M36">
        <f t="shared" si="79"/>
        <v>0</v>
      </c>
      <c r="O36" t="str">
        <f>F36</f>
        <v>MULAX F.C.</v>
      </c>
      <c r="P36">
        <f t="shared" si="74"/>
        <v>0</v>
      </c>
      <c r="S36" t="str">
        <f>O36</f>
        <v>MULAX F.C.</v>
      </c>
      <c r="T36">
        <f t="shared" si="75"/>
        <v>0</v>
      </c>
      <c r="W36" t="str">
        <f>IF($T36&lt;=$T33,$S36,$S33)</f>
        <v>MULAX F.C.</v>
      </c>
      <c r="X36">
        <f t="shared" si="76"/>
        <v>0</v>
      </c>
      <c r="AA36" t="str">
        <f>W36</f>
        <v>MULAX F.C.</v>
      </c>
      <c r="AB36">
        <f>VLOOKUP(AA36,W33:X42,2,FALSE)</f>
        <v>0</v>
      </c>
      <c r="AE36" t="str">
        <f>AA36</f>
        <v>MULAX F.C.</v>
      </c>
      <c r="AF36">
        <f>VLOOKUP(AE36,AA33:AB42,2,FALSE)</f>
        <v>0</v>
      </c>
      <c r="AI36" t="str">
        <f>AE36</f>
        <v>MULAX F.C.</v>
      </c>
      <c r="AJ36">
        <f>VLOOKUP(AI36,AE33:AF42,2,FALSE)</f>
        <v>0</v>
      </c>
      <c r="AM36" t="str">
        <f>AI36</f>
        <v>MULAX F.C.</v>
      </c>
      <c r="AN36">
        <f>VLOOKUP(AM36,AI33:AJ42,2,FALSE)</f>
        <v>0</v>
      </c>
      <c r="AQ36" t="str">
        <f>IF($AN36&lt;=$AN34,$AM36,$AM34)</f>
        <v>MULAX F.C.</v>
      </c>
      <c r="AR36">
        <f>VLOOKUP(AQ36,AM33:AN42,2,FALSE)</f>
        <v>0</v>
      </c>
      <c r="AU36" t="str">
        <f>AQ36</f>
        <v>MULAX F.C.</v>
      </c>
      <c r="AV36">
        <f>VLOOKUP(AU36,AQ33:AR42,2,FALSE)</f>
        <v>0</v>
      </c>
      <c r="AY36" t="str">
        <f>AU36</f>
        <v>MULAX F.C.</v>
      </c>
      <c r="AZ36">
        <f>VLOOKUP(AY36,AU33:AV42,2,FALSE)</f>
        <v>0</v>
      </c>
      <c r="BC36" t="str">
        <f>AY36</f>
        <v>MULAX F.C.</v>
      </c>
      <c r="BD36">
        <f>VLOOKUP(BC36,AY33:AZ42,2,FALSE)</f>
        <v>0</v>
      </c>
      <c r="BG36" t="str">
        <f>IF($BD36&lt;=$BD35,$BC36,$BC35)</f>
        <v>MULAX F.C.</v>
      </c>
      <c r="BH36">
        <f>VLOOKUP(BG36,BC33:BD42,2,FALSE)</f>
        <v>0</v>
      </c>
      <c r="BK36" t="str">
        <f>BG36</f>
        <v>MULAX F.C.</v>
      </c>
      <c r="BL36">
        <f>VLOOKUP(BK36,BG33:BH42,2,FALSE)</f>
        <v>0</v>
      </c>
      <c r="BO36" t="str">
        <f>BK36</f>
        <v>MULAX F.C.</v>
      </c>
      <c r="BP36">
        <f>VLOOKUP(BO36,BK33:BL42,2,FALSE)</f>
        <v>0</v>
      </c>
      <c r="BS36" t="str">
        <f>BO36</f>
        <v>MULAX F.C.</v>
      </c>
      <c r="BT36">
        <f>VLOOKUP(BS36,BO33:BP42,2,FALSE)</f>
        <v>0</v>
      </c>
      <c r="BW36" t="str">
        <f>IF($BT36&gt;=$BT37,$BS36,$BS37)</f>
        <v>MULAX F.C.</v>
      </c>
      <c r="BX36">
        <f>VLOOKUP(BW36,BS33:BT42,2,FALSE)</f>
        <v>0</v>
      </c>
      <c r="CA36" t="str">
        <f>IF($BX36&gt;=$BX38,$BW36,$BW38)</f>
        <v>MULAX F.C.</v>
      </c>
      <c r="CB36">
        <f>VLOOKUP(CA36,BW33:BX42,2,FALSE)</f>
        <v>0</v>
      </c>
      <c r="CE36" t="str">
        <f>IF($CB36&gt;=$CB39,$CA36,$CA39)</f>
        <v>MULAX F.C.</v>
      </c>
      <c r="CF36">
        <f>VLOOKUP(CE36,CA33:CB42,2,FALSE)</f>
        <v>0</v>
      </c>
      <c r="CI36" t="str">
        <f>CE36</f>
        <v>MULAX F.C.</v>
      </c>
      <c r="CJ36">
        <f>VLOOKUP(CI36,CE33:CF42,2,FALSE)</f>
        <v>0</v>
      </c>
      <c r="CM36" t="str">
        <f>CI36</f>
        <v>MULAX F.C.</v>
      </c>
      <c r="CN36">
        <f>VLOOKUP(CM36,CI33:CJ42,2,FALSE)</f>
        <v>0</v>
      </c>
      <c r="CQ36" t="str">
        <f>CM36</f>
        <v>MULAX F.C.</v>
      </c>
      <c r="CR36">
        <f>VLOOKUP(CQ36,CM33:CN42,2,FALSE)</f>
        <v>0</v>
      </c>
    </row>
    <row r="37" spans="6:96" ht="12.75">
      <c r="F37" t="str">
        <f>AI2</f>
        <v>KHAREBERG F.C.</v>
      </c>
      <c r="G37">
        <f>AI25</f>
        <v>0</v>
      </c>
      <c r="H37">
        <f aca="true" t="shared" si="80" ref="H37:M37">AJ25</f>
        <v>0</v>
      </c>
      <c r="I37">
        <f t="shared" si="80"/>
        <v>0</v>
      </c>
      <c r="J37">
        <f t="shared" si="80"/>
        <v>0</v>
      </c>
      <c r="K37">
        <f t="shared" si="80"/>
        <v>0</v>
      </c>
      <c r="L37">
        <f t="shared" si="80"/>
        <v>0</v>
      </c>
      <c r="M37">
        <f t="shared" si="80"/>
        <v>0</v>
      </c>
      <c r="O37" t="str">
        <f>F37</f>
        <v>KHAREBERG F.C.</v>
      </c>
      <c r="P37">
        <f t="shared" si="74"/>
        <v>0</v>
      </c>
      <c r="S37" t="str">
        <f>O37</f>
        <v>KHAREBERG F.C.</v>
      </c>
      <c r="T37">
        <f t="shared" si="75"/>
        <v>0</v>
      </c>
      <c r="W37" t="str">
        <f>S37</f>
        <v>KHAREBERG F.C.</v>
      </c>
      <c r="X37">
        <f t="shared" si="76"/>
        <v>0</v>
      </c>
      <c r="AA37" t="str">
        <f>IF($X37&lt;=$X33,$W37,$W33)</f>
        <v>KHAREBERG F.C.</v>
      </c>
      <c r="AB37">
        <f>VLOOKUP(AA37,W33:X42,2,FALSE)</f>
        <v>0</v>
      </c>
      <c r="AE37" t="str">
        <f>AA37</f>
        <v>KHAREBERG F.C.</v>
      </c>
      <c r="AF37">
        <f>VLOOKUP(AE37,AA33:AB42,2,FALSE)</f>
        <v>0</v>
      </c>
      <c r="AI37" t="str">
        <f>AE37</f>
        <v>KHAREBERG F.C.</v>
      </c>
      <c r="AJ37">
        <f>VLOOKUP(AI37,AE33:AF42,2,FALSE)</f>
        <v>0</v>
      </c>
      <c r="AM37" t="str">
        <f>AI37</f>
        <v>KHAREBERG F.C.</v>
      </c>
      <c r="AN37">
        <f>VLOOKUP(AM37,AI33:AJ42,2,FALSE)</f>
        <v>0</v>
      </c>
      <c r="AQ37" t="str">
        <f>AM37</f>
        <v>KHAREBERG F.C.</v>
      </c>
      <c r="AR37">
        <f>VLOOKUP(AQ37,AM33:AN42,2,FALSE)</f>
        <v>0</v>
      </c>
      <c r="AU37" t="str">
        <f>IF($AR37&lt;=$AR34,$AQ37,$AQ34)</f>
        <v>KHAREBERG F.C.</v>
      </c>
      <c r="AV37">
        <f>VLOOKUP(AU37,AQ33:AR42,2,FALSE)</f>
        <v>0</v>
      </c>
      <c r="AY37" t="str">
        <f>AU37</f>
        <v>KHAREBERG F.C.</v>
      </c>
      <c r="AZ37">
        <f>VLOOKUP(AY37,AU33:AV42,2,FALSE)</f>
        <v>0</v>
      </c>
      <c r="BC37" t="str">
        <f>AY37</f>
        <v>KHAREBERG F.C.</v>
      </c>
      <c r="BD37">
        <f>VLOOKUP(BC37,AY33:AZ42,2,FALSE)</f>
        <v>0</v>
      </c>
      <c r="BG37" t="str">
        <f>BC37</f>
        <v>KHAREBERG F.C.</v>
      </c>
      <c r="BH37">
        <f>VLOOKUP(BG37,BC33:BD42,2,FALSE)</f>
        <v>0</v>
      </c>
      <c r="BK37" t="str">
        <f>IF($BH37&lt;=$BH35,$BG37,$BG35)</f>
        <v>KHAREBERG F.C.</v>
      </c>
      <c r="BL37">
        <f>VLOOKUP(BK37,BG33:BH42,2,FALSE)</f>
        <v>0</v>
      </c>
      <c r="BO37" t="str">
        <f>BK37</f>
        <v>KHAREBERG F.C.</v>
      </c>
      <c r="BP37">
        <f>VLOOKUP(BO37,BK33:BL42,2,FALSE)</f>
        <v>0</v>
      </c>
      <c r="BS37" t="str">
        <f>BO37</f>
        <v>KHAREBERG F.C.</v>
      </c>
      <c r="BT37">
        <f>VLOOKUP(BS37,BO33:BP42,2,FALSE)</f>
        <v>0</v>
      </c>
      <c r="BW37" t="str">
        <f>IF(BT37&lt;=BT36,BS37,BS36)</f>
        <v>KHAREBERG F.C.</v>
      </c>
      <c r="BX37">
        <f>VLOOKUP(BW37,BS33:BT42,2,FALSE)</f>
        <v>0</v>
      </c>
      <c r="CA37" t="str">
        <f>BW37</f>
        <v>KHAREBERG F.C.</v>
      </c>
      <c r="CB37">
        <f>VLOOKUP(CA37,BW33:BX42,2,FALSE)</f>
        <v>0</v>
      </c>
      <c r="CE37" t="str">
        <f>CA37</f>
        <v>KHAREBERG F.C.</v>
      </c>
      <c r="CF37">
        <f>VLOOKUP(CE37,CA33:CB42,2,FALSE)</f>
        <v>0</v>
      </c>
      <c r="CI37" t="str">
        <f>IF($CF37&gt;=$CF38,$CE37,$CE38)</f>
        <v>KHAREBERG F.C.</v>
      </c>
      <c r="CJ37">
        <f>VLOOKUP(CI37,CE33:CF42,2,FALSE)</f>
        <v>0</v>
      </c>
      <c r="CM37" t="str">
        <f>IF($CJ37&gt;=$CJ39,$CI37,$CI39)</f>
        <v>KHAREBERG F.C.</v>
      </c>
      <c r="CN37">
        <f>VLOOKUP(CM37,CI33:CJ42,2,FALSE)</f>
        <v>0</v>
      </c>
      <c r="CQ37" t="str">
        <f>CM37</f>
        <v>KHAREBERG F.C.</v>
      </c>
      <c r="CR37">
        <f>VLOOKUP(CQ37,CM33:CN42,2,FALSE)</f>
        <v>0</v>
      </c>
    </row>
    <row r="38" spans="6:96" ht="12.75">
      <c r="F38" t="str">
        <f>AP2</f>
        <v>LOS REVUELTOS FC</v>
      </c>
      <c r="G38">
        <f>AP25</f>
        <v>0</v>
      </c>
      <c r="H38">
        <f aca="true" t="shared" si="81" ref="H38:M38">AQ25</f>
        <v>0</v>
      </c>
      <c r="I38">
        <f t="shared" si="81"/>
        <v>0</v>
      </c>
      <c r="J38">
        <f t="shared" si="81"/>
        <v>0</v>
      </c>
      <c r="K38">
        <f t="shared" si="81"/>
        <v>0</v>
      </c>
      <c r="L38">
        <f t="shared" si="81"/>
        <v>0</v>
      </c>
      <c r="M38">
        <f t="shared" si="81"/>
        <v>0</v>
      </c>
      <c r="O38" t="str">
        <f>F38</f>
        <v>LOS REVUELTOS FC</v>
      </c>
      <c r="P38">
        <f t="shared" si="74"/>
        <v>0</v>
      </c>
      <c r="S38" t="str">
        <f>O38</f>
        <v>LOS REVUELTOS FC</v>
      </c>
      <c r="T38">
        <f t="shared" si="75"/>
        <v>0</v>
      </c>
      <c r="W38" t="str">
        <f>S38</f>
        <v>LOS REVUELTOS FC</v>
      </c>
      <c r="X38">
        <f t="shared" si="76"/>
        <v>0</v>
      </c>
      <c r="AA38" t="str">
        <f>W38</f>
        <v>LOS REVUELTOS FC</v>
      </c>
      <c r="AB38">
        <f>VLOOKUP(AA38,W33:X42,2,FALSE)</f>
        <v>0</v>
      </c>
      <c r="AE38" t="str">
        <f>IF($AB38&lt;=$AB33,$AA38,$AA33)</f>
        <v>LOS REVUELTOS FC</v>
      </c>
      <c r="AF38">
        <f>VLOOKUP(AE38,AA33:AB42,2,FALSE)</f>
        <v>0</v>
      </c>
      <c r="AI38" t="str">
        <f>AE38</f>
        <v>LOS REVUELTOS FC</v>
      </c>
      <c r="AJ38">
        <f>VLOOKUP(AI38,AE33:AF42,2,FALSE)</f>
        <v>0</v>
      </c>
      <c r="AM38" t="str">
        <f>AI38</f>
        <v>LOS REVUELTOS FC</v>
      </c>
      <c r="AN38">
        <f>VLOOKUP(AM38,AI33:AJ42,2,FALSE)</f>
        <v>0</v>
      </c>
      <c r="AQ38" t="str">
        <f>AM38</f>
        <v>LOS REVUELTOS FC</v>
      </c>
      <c r="AR38">
        <f>VLOOKUP(AQ38,AM33:AN42,2,FALSE)</f>
        <v>0</v>
      </c>
      <c r="AU38" t="str">
        <f>AQ38</f>
        <v>LOS REVUELTOS FC</v>
      </c>
      <c r="AV38">
        <f>VLOOKUP(AU38,AQ33:AR42,2,FALSE)</f>
        <v>0</v>
      </c>
      <c r="AY38" t="str">
        <f>IF($AV38&lt;=$AV34,$AU38,$AU34)</f>
        <v>LOS REVUELTOS FC</v>
      </c>
      <c r="AZ38">
        <f>VLOOKUP(AY38,AU33:AV42,2,FALSE)</f>
        <v>0</v>
      </c>
      <c r="BC38" t="str">
        <f>AY38</f>
        <v>LOS REVUELTOS FC</v>
      </c>
      <c r="BD38">
        <f>VLOOKUP(BC38,AY33:AZ42,2,FALSE)</f>
        <v>0</v>
      </c>
      <c r="BG38" t="str">
        <f>BC38</f>
        <v>LOS REVUELTOS FC</v>
      </c>
      <c r="BH38">
        <f>VLOOKUP(BG38,BC33:BD42,2,FALSE)</f>
        <v>0</v>
      </c>
      <c r="BK38" t="str">
        <f>BG38</f>
        <v>LOS REVUELTOS FC</v>
      </c>
      <c r="BL38">
        <f>VLOOKUP(BK38,BG33:BH42,2,FALSE)</f>
        <v>0</v>
      </c>
      <c r="BO38" t="str">
        <f>IF($BL38&lt;=$BL35,$BK38,$BK35)</f>
        <v>LOS REVUELTOS FC</v>
      </c>
      <c r="BP38">
        <f>VLOOKUP(BO38,BK33:BL42,2,FALSE)</f>
        <v>0</v>
      </c>
      <c r="BS38" t="str">
        <f>BO38</f>
        <v>LOS REVUELTOS FC</v>
      </c>
      <c r="BT38">
        <f>VLOOKUP(BS38,BO33:BP42,2,FALSE)</f>
        <v>0</v>
      </c>
      <c r="BW38" t="str">
        <f>BS38</f>
        <v>LOS REVUELTOS FC</v>
      </c>
      <c r="BX38">
        <f>VLOOKUP(BW38,BS33:BT42,2,FALSE)</f>
        <v>0</v>
      </c>
      <c r="CA38" t="str">
        <f>IF($BX38&lt;=$BX36,$BW38,$BW36)</f>
        <v>LOS REVUELTOS FC</v>
      </c>
      <c r="CB38">
        <f>VLOOKUP(CA38,BW33:BX42,2,FALSE)</f>
        <v>0</v>
      </c>
      <c r="CE38" t="str">
        <f>CA38</f>
        <v>LOS REVUELTOS FC</v>
      </c>
      <c r="CF38">
        <f>VLOOKUP(CE38,CA33:CB42,2,FALSE)</f>
        <v>0</v>
      </c>
      <c r="CI38" t="str">
        <f>IF($CF38&lt;=$CF37,$CE38,$CE37)</f>
        <v>LOS REVUELTOS FC</v>
      </c>
      <c r="CJ38">
        <f>VLOOKUP(CI38,CE33:CF42,2,FALSE)</f>
        <v>0</v>
      </c>
      <c r="CM38" t="str">
        <f>CI38</f>
        <v>LOS REVUELTOS FC</v>
      </c>
      <c r="CN38">
        <f>VLOOKUP(CM38,CI33:CJ42,2,FALSE)</f>
        <v>0</v>
      </c>
      <c r="CQ38" t="str">
        <f>IF($CN38&gt;=$CN39,$CM38,$CM39)</f>
        <v>LOS REVUELTOS FC</v>
      </c>
      <c r="CR38">
        <f>VLOOKUP(CQ38,CM33:CN42,2,FALSE)</f>
        <v>0</v>
      </c>
    </row>
    <row r="39" spans="6:96" ht="12.75">
      <c r="F39">
        <f>AW2</f>
      </c>
      <c r="G39">
        <f>AW25</f>
        <v>0</v>
      </c>
      <c r="H39">
        <f aca="true" t="shared" si="82" ref="H39:M39">AX25</f>
        <v>0</v>
      </c>
      <c r="I39">
        <f t="shared" si="82"/>
        <v>0</v>
      </c>
      <c r="J39">
        <f t="shared" si="82"/>
        <v>0</v>
      </c>
      <c r="K39">
        <f t="shared" si="82"/>
        <v>0</v>
      </c>
      <c r="L39">
        <f t="shared" si="82"/>
        <v>0</v>
      </c>
      <c r="M39">
        <f t="shared" si="82"/>
        <v>0</v>
      </c>
      <c r="O39">
        <f>F39</f>
      </c>
      <c r="P39">
        <f t="shared" si="74"/>
        <v>0</v>
      </c>
      <c r="S39">
        <f>O39</f>
      </c>
      <c r="T39">
        <f t="shared" si="75"/>
        <v>0</v>
      </c>
      <c r="W39">
        <f>S39</f>
      </c>
      <c r="X39">
        <f t="shared" si="76"/>
        <v>0</v>
      </c>
      <c r="AA39">
        <f>W39</f>
      </c>
      <c r="AB39">
        <f>VLOOKUP(AA39,W33:X42,2,FALSE)</f>
        <v>0</v>
      </c>
      <c r="AE39">
        <f>AA39</f>
      </c>
      <c r="AF39">
        <f>VLOOKUP(AE39,AA33:AB42,2,FALSE)</f>
        <v>0</v>
      </c>
      <c r="AI39">
        <f>IF($AF39&lt;=$AF33,$AE39,$AE33)</f>
      </c>
      <c r="AJ39">
        <f>VLOOKUP(AI39,AE33:AF42,2,FALSE)</f>
        <v>0</v>
      </c>
      <c r="AM39">
        <f>AI39</f>
      </c>
      <c r="AN39">
        <f>VLOOKUP(AM39,AI33:AJ42,2,FALSE)</f>
        <v>0</v>
      </c>
      <c r="AQ39">
        <f>AM39</f>
      </c>
      <c r="AR39">
        <f>VLOOKUP(AQ39,AM33:AN42,2,FALSE)</f>
        <v>0</v>
      </c>
      <c r="AU39">
        <f>AQ39</f>
      </c>
      <c r="AV39">
        <f>VLOOKUP(AU39,AQ33:AR42,2,FALSE)</f>
        <v>0</v>
      </c>
      <c r="AY39">
        <f>AU39</f>
      </c>
      <c r="AZ39">
        <f>VLOOKUP(AY39,AU33:AV42,2,FALSE)</f>
        <v>0</v>
      </c>
      <c r="BC39">
        <f>IF($AZ39&lt;=$AZ34,$AY39,$AY34)</f>
      </c>
      <c r="BD39">
        <f>VLOOKUP(BC39,AY33:AZ42,2,FALSE)</f>
        <v>0</v>
      </c>
      <c r="BG39">
        <f>BC39</f>
      </c>
      <c r="BH39">
        <f>VLOOKUP(BG39,BC33:BD42,2,FALSE)</f>
        <v>0</v>
      </c>
      <c r="BK39">
        <f>BG39</f>
      </c>
      <c r="BL39">
        <f>VLOOKUP(BK39,BG33:BH42,2,FALSE)</f>
        <v>0</v>
      </c>
      <c r="BO39">
        <f>BK39</f>
      </c>
      <c r="BP39">
        <f>VLOOKUP(BO39,BK33:BL42,2,FALSE)</f>
        <v>0</v>
      </c>
      <c r="BS39">
        <f>IF($BP39&lt;=$BP35,$BO39,$BO35)</f>
      </c>
      <c r="BT39">
        <f>VLOOKUP(BS39,BO33:BP42,2,FALSE)</f>
        <v>0</v>
      </c>
      <c r="BW39">
        <f>BS39</f>
      </c>
      <c r="BX39">
        <f>VLOOKUP(BW39,BS33:BT42,2,FALSE)</f>
        <v>0</v>
      </c>
      <c r="CA39">
        <f>BW39</f>
      </c>
      <c r="CB39">
        <f>VLOOKUP(CA39,BW33:BX42,2,FALSE)</f>
        <v>0</v>
      </c>
      <c r="CE39">
        <f>IF($CB39&lt;=$CB36,$CA39,$CA36)</f>
      </c>
      <c r="CF39">
        <f>VLOOKUP(CE39,CA33:CB42,2,FALSE)</f>
        <v>0</v>
      </c>
      <c r="CI39">
        <f>CE39</f>
      </c>
      <c r="CJ39">
        <f>VLOOKUP(CI39,CE33:CF42,2,FALSE)</f>
        <v>0</v>
      </c>
      <c r="CM39">
        <f>IF($CJ39&lt;=$CJ37,$CI39,$CI37)</f>
      </c>
      <c r="CN39">
        <f>VLOOKUP(CM39,CI33:CJ42,2,FALSE)</f>
        <v>0</v>
      </c>
      <c r="CQ39">
        <f>IF($CN39&lt;=$CN38,$CM39,$CM38)</f>
      </c>
      <c r="CR39">
        <f>VLOOKUP(CQ39,CM33:CN42,2,FALSE)</f>
        <v>0</v>
      </c>
    </row>
    <row r="45" spans="6:97" ht="12.75">
      <c r="F45" t="str">
        <f>CQ33</f>
        <v>NIUPI F.C.</v>
      </c>
      <c r="J45">
        <f>CR33</f>
        <v>0</v>
      </c>
      <c r="K45">
        <f aca="true" t="shared" si="83" ref="K45:K51">VLOOKUP(AI33,$F$33:$M$42,6,FALSE)</f>
        <v>0</v>
      </c>
      <c r="L45">
        <f aca="true" t="shared" si="84" ref="L45:L51">VLOOKUP(AI33,$F$33:$M$42,7,FALSE)</f>
        <v>0</v>
      </c>
      <c r="M45">
        <f aca="true" t="shared" si="85" ref="M45:M51">K45-L45</f>
        <v>0</v>
      </c>
      <c r="O45" t="str">
        <f>IF(AND($J45=$J46,$M46&gt;$M45),$F46,$F45)</f>
        <v>NIUPI F.C.</v>
      </c>
      <c r="P45">
        <f aca="true" t="shared" si="86" ref="P45:P51">VLOOKUP(O45,$F$45:$M$54,5,FALSE)</f>
        <v>0</v>
      </c>
      <c r="Q45">
        <f aca="true" t="shared" si="87" ref="Q45:Q51">VLOOKUP(O45,$F$45:$M$54,8,FALSE)</f>
        <v>0</v>
      </c>
      <c r="S45" t="str">
        <f>IF(AND(P45=P47,Q47&gt;Q45),O47,O45)</f>
        <v>NIUPI F.C.</v>
      </c>
      <c r="T45">
        <f aca="true" t="shared" si="88" ref="T45:T51">VLOOKUP(S45,$O$45:$Q$54,2,FALSE)</f>
        <v>0</v>
      </c>
      <c r="U45">
        <f aca="true" t="shared" si="89" ref="U45:U51">VLOOKUP(S45,$O$45:$Q$54,3,FALSE)</f>
        <v>0</v>
      </c>
      <c r="W45" t="str">
        <f>IF(AND(T45=T48,U48&gt;U45),S48,S45)</f>
        <v>NIUPI F.C.</v>
      </c>
      <c r="X45">
        <f aca="true" t="shared" si="90" ref="X45:X51">VLOOKUP(W45,$S$45:$U$54,2,FALSE)</f>
        <v>0</v>
      </c>
      <c r="Y45">
        <f aca="true" t="shared" si="91" ref="Y45:Y51">VLOOKUP(W45,$S$45:$U$54,3,FALSE)</f>
        <v>0</v>
      </c>
      <c r="AA45" t="str">
        <f>IF(AND(X45=X49,Y49&gt;Y45),W49,W45)</f>
        <v>NIUPI F.C.</v>
      </c>
      <c r="AB45">
        <f>VLOOKUP(AA45,W45:Y54,2,FALSE)</f>
        <v>0</v>
      </c>
      <c r="AC45">
        <f>VLOOKUP(AA45,W45:Y54,3,FALSE)</f>
        <v>0</v>
      </c>
      <c r="AE45" t="str">
        <f>IF(AND(AB45=AB50,AC50&gt;AC45),AA50,AA45)</f>
        <v>NIUPI F.C.</v>
      </c>
      <c r="AF45">
        <f>VLOOKUP(AE45,AA45:AC54,2,FALSE)</f>
        <v>0</v>
      </c>
      <c r="AG45">
        <f>VLOOKUP(AE45,AA45:AC54,3,FALSE)</f>
        <v>0</v>
      </c>
      <c r="AI45" t="str">
        <f>IF(AND(AF45=AF51,AG51&gt;AG45),AE51,AE45)</f>
        <v>NIUPI F.C.</v>
      </c>
      <c r="AJ45">
        <f>VLOOKUP(AI45,AE45:AG54,2,FALSE)</f>
        <v>0</v>
      </c>
      <c r="AK45">
        <f>VLOOKUP(AI45,AE45:AG54,3,FALSE)</f>
        <v>0</v>
      </c>
      <c r="AM45" t="str">
        <f>AI45</f>
        <v>NIUPI F.C.</v>
      </c>
      <c r="AN45">
        <f>VLOOKUP(AM45,AI45:AK54,2,FALSE)</f>
        <v>0</v>
      </c>
      <c r="AO45">
        <f>VLOOKUP(AM45,AI45:AK54,3,FALSE)</f>
        <v>0</v>
      </c>
      <c r="AQ45" t="str">
        <f>AM45</f>
        <v>NIUPI F.C.</v>
      </c>
      <c r="AR45">
        <f>VLOOKUP(AQ45,AM45:AO54,2,FALSE)</f>
        <v>0</v>
      </c>
      <c r="AS45">
        <f>VLOOKUP(AQ45,AM45:AO54,3,FALSE)</f>
        <v>0</v>
      </c>
      <c r="AU45" t="str">
        <f>AQ45</f>
        <v>NIUPI F.C.</v>
      </c>
      <c r="AV45">
        <f>VLOOKUP(AU45,AQ45:AS54,2,FALSE)</f>
        <v>0</v>
      </c>
      <c r="AW45">
        <f>VLOOKUP(AU45,AQ45:AS54,3,FALSE)</f>
        <v>0</v>
      </c>
      <c r="AY45" t="str">
        <f>AU45</f>
        <v>NIUPI F.C.</v>
      </c>
      <c r="AZ45">
        <f>VLOOKUP(AY45,AU45:AW54,2,FALSE)</f>
        <v>0</v>
      </c>
      <c r="BA45">
        <f>VLOOKUP(AY45,AU45:AW54,3,FALSE)</f>
        <v>0</v>
      </c>
      <c r="BC45" t="str">
        <f>AY45</f>
        <v>NIUPI F.C.</v>
      </c>
      <c r="BD45">
        <f>VLOOKUP(BC45,AY45:BA54,2,FALSE)</f>
        <v>0</v>
      </c>
      <c r="BE45">
        <f>VLOOKUP(BC45,AY45:BA54,3,FALSE)</f>
        <v>0</v>
      </c>
      <c r="BG45" t="str">
        <f>BC45</f>
        <v>NIUPI F.C.</v>
      </c>
      <c r="BH45">
        <f>VLOOKUP(BG45,BC45:BE54,2,FALSE)</f>
        <v>0</v>
      </c>
      <c r="BI45">
        <f>VLOOKUP(BG45,BC45:BE54,3,FALSE)</f>
        <v>0</v>
      </c>
      <c r="BK45" t="str">
        <f>BG45</f>
        <v>NIUPI F.C.</v>
      </c>
      <c r="BL45">
        <f>VLOOKUP(BK45,BG45:BI54,2,FALSE)</f>
        <v>0</v>
      </c>
      <c r="BM45">
        <f>VLOOKUP(BK45,BG45:BI54,3,FALSE)</f>
        <v>0</v>
      </c>
      <c r="BO45" t="str">
        <f>BK45</f>
        <v>NIUPI F.C.</v>
      </c>
      <c r="BP45">
        <f>VLOOKUP(BO45,BK45:BM54,2,FALSE)</f>
        <v>0</v>
      </c>
      <c r="BQ45">
        <f>VLOOKUP(BO45,BK45:BM54,3,FALSE)</f>
        <v>0</v>
      </c>
      <c r="BS45" t="str">
        <f>BO45</f>
        <v>NIUPI F.C.</v>
      </c>
      <c r="BT45">
        <f>VLOOKUP(BS45,BO45:BQ54,2,FALSE)</f>
        <v>0</v>
      </c>
      <c r="BU45">
        <f>VLOOKUP(BS45,BO45:BQ54,3,FALSE)</f>
        <v>0</v>
      </c>
      <c r="BW45" t="str">
        <f>BS45</f>
        <v>NIUPI F.C.</v>
      </c>
      <c r="BX45">
        <f>VLOOKUP(BW45,BS45:BU54,2,FALSE)</f>
        <v>0</v>
      </c>
      <c r="BY45">
        <f>VLOOKUP(BW45,BS45:BU54,3,FALSE)</f>
        <v>0</v>
      </c>
      <c r="CA45" t="str">
        <f>BW45</f>
        <v>NIUPI F.C.</v>
      </c>
      <c r="CB45">
        <f>VLOOKUP(CA45,BW45:BY54,2,FALSE)</f>
        <v>0</v>
      </c>
      <c r="CC45">
        <f>VLOOKUP(CA45,BW45:BY54,3,FALSE)</f>
        <v>0</v>
      </c>
      <c r="CE45" t="str">
        <f>CA45</f>
        <v>NIUPI F.C.</v>
      </c>
      <c r="CF45">
        <f>VLOOKUP(CE45,CA45:CC54,2,FALSE)</f>
        <v>0</v>
      </c>
      <c r="CG45">
        <f>VLOOKUP(CE45,CA45:CC54,3,FALSE)</f>
        <v>0</v>
      </c>
      <c r="CI45" t="str">
        <f>CE45</f>
        <v>NIUPI F.C.</v>
      </c>
      <c r="CJ45">
        <f>VLOOKUP(CI45,CE45:CG54,2,FALSE)</f>
        <v>0</v>
      </c>
      <c r="CK45">
        <f>VLOOKUP(CI45,CE45:CG54,3,FALSE)</f>
        <v>0</v>
      </c>
      <c r="CM45" t="str">
        <f>CI45</f>
        <v>NIUPI F.C.</v>
      </c>
      <c r="CN45">
        <f>VLOOKUP(CM45,CI45:CK54,2,FALSE)</f>
        <v>0</v>
      </c>
      <c r="CO45">
        <f>VLOOKUP(CM45,CI45:CK54,3,FALSE)</f>
        <v>0</v>
      </c>
      <c r="CQ45" t="str">
        <f>CM45</f>
        <v>NIUPI F.C.</v>
      </c>
      <c r="CR45">
        <f>VLOOKUP(CQ45,CM45:CO54,2,FALSE)</f>
        <v>0</v>
      </c>
      <c r="CS45">
        <f>VLOOKUP(CQ45,CM45:CO54,3,FALSE)</f>
        <v>0</v>
      </c>
    </row>
    <row r="46" spans="6:97" ht="12.75">
      <c r="F46" t="str">
        <f aca="true" t="shared" si="92" ref="F46:F51">CQ34</f>
        <v>CITRATO DE METELO</v>
      </c>
      <c r="J46">
        <f aca="true" t="shared" si="93" ref="J46:J51">CR34</f>
        <v>0</v>
      </c>
      <c r="K46">
        <f t="shared" si="83"/>
        <v>0</v>
      </c>
      <c r="L46">
        <f t="shared" si="84"/>
        <v>0</v>
      </c>
      <c r="M46">
        <f t="shared" si="85"/>
        <v>0</v>
      </c>
      <c r="O46" t="str">
        <f>IF(AND($J45=$J46,$M46&gt;$M45),$F45,$F46)</f>
        <v>CITRATO DE METELO</v>
      </c>
      <c r="P46">
        <f t="shared" si="86"/>
        <v>0</v>
      </c>
      <c r="Q46">
        <f t="shared" si="87"/>
        <v>0</v>
      </c>
      <c r="S46" t="str">
        <f>O46</f>
        <v>CITRATO DE METELO</v>
      </c>
      <c r="T46">
        <f t="shared" si="88"/>
        <v>0</v>
      </c>
      <c r="U46">
        <f t="shared" si="89"/>
        <v>0</v>
      </c>
      <c r="W46" t="str">
        <f>S46</f>
        <v>CITRATO DE METELO</v>
      </c>
      <c r="X46">
        <f t="shared" si="90"/>
        <v>0</v>
      </c>
      <c r="Y46">
        <f t="shared" si="91"/>
        <v>0</v>
      </c>
      <c r="AA46" t="str">
        <f>W46</f>
        <v>CITRATO DE METELO</v>
      </c>
      <c r="AB46">
        <f>VLOOKUP(AA46,W45:Y54,2,FALSE)</f>
        <v>0</v>
      </c>
      <c r="AC46">
        <f>VLOOKUP(AA46,W45:Y54,3,FALSE)</f>
        <v>0</v>
      </c>
      <c r="AE46" t="str">
        <f>AA46</f>
        <v>CITRATO DE METELO</v>
      </c>
      <c r="AF46">
        <f>VLOOKUP(AE46,AA45:AC54,2,FALSE)</f>
        <v>0</v>
      </c>
      <c r="AG46">
        <f>VLOOKUP(AE46,AA45:AC54,3,FALSE)</f>
        <v>0</v>
      </c>
      <c r="AI46" t="str">
        <f>AE46</f>
        <v>CITRATO DE METELO</v>
      </c>
      <c r="AJ46">
        <f>VLOOKUP(AI46,AE45:AG54,2,FALSE)</f>
        <v>0</v>
      </c>
      <c r="AK46">
        <f>VLOOKUP(AI46,AE45:AG54,3,FALSE)</f>
        <v>0</v>
      </c>
      <c r="AM46" t="str">
        <f>IF(AND(AJ46=AJ47,AK47&gt;AK46),AI47,AI46)</f>
        <v>CITRATO DE METELO</v>
      </c>
      <c r="AN46">
        <f>VLOOKUP(AM46,AI45:AK54,2,FALSE)</f>
        <v>0</v>
      </c>
      <c r="AO46">
        <f>VLOOKUP(AM46,AI45:AK54,3,FALSE)</f>
        <v>0</v>
      </c>
      <c r="AQ46" t="str">
        <f>IF(AND(AN46=AN48,AO48&gt;AO46),AM48,AM46)</f>
        <v>CITRATO DE METELO</v>
      </c>
      <c r="AR46">
        <f>VLOOKUP(AQ46,AM45:AO54,2,FALSE)</f>
        <v>0</v>
      </c>
      <c r="AS46">
        <f>VLOOKUP(AQ46,AM45:AO54,3,FALSE)</f>
        <v>0</v>
      </c>
      <c r="AU46" t="str">
        <f>IF(AND(AR46=AR49,AS49&gt;AS46),AQ49,AQ46)</f>
        <v>CITRATO DE METELO</v>
      </c>
      <c r="AV46">
        <f>VLOOKUP(AU46,AQ45:AS54,2,FALSE)</f>
        <v>0</v>
      </c>
      <c r="AW46">
        <f>VLOOKUP(AU46,AQ45:AS54,3,FALSE)</f>
        <v>0</v>
      </c>
      <c r="AY46" t="str">
        <f>IF(AND(AV46=AV50,AW50&gt;AW46),AU50,AU46)</f>
        <v>CITRATO DE METELO</v>
      </c>
      <c r="AZ46">
        <f>VLOOKUP(AY46,AU45:AW54,2,FALSE)</f>
        <v>0</v>
      </c>
      <c r="BA46">
        <f>VLOOKUP(AY46,AU45:AW54,3,FALSE)</f>
        <v>0</v>
      </c>
      <c r="BC46" t="str">
        <f>IF(AND(AZ46=AZ51,BA51&gt;BA46),AY51,AY46)</f>
        <v>CITRATO DE METELO</v>
      </c>
      <c r="BD46">
        <f>VLOOKUP(BC46,AY45:BA54,2,FALSE)</f>
        <v>0</v>
      </c>
      <c r="BE46">
        <f>VLOOKUP(BC46,AY45:BA54,3,FALSE)</f>
        <v>0</v>
      </c>
      <c r="BG46" t="str">
        <f>BC46</f>
        <v>CITRATO DE METELO</v>
      </c>
      <c r="BH46">
        <f>VLOOKUP(BG46,BC45:BE54,2,FALSE)</f>
        <v>0</v>
      </c>
      <c r="BI46">
        <f>VLOOKUP(BG46,BC45:BE54,3,FALSE)</f>
        <v>0</v>
      </c>
      <c r="BK46" t="str">
        <f>BG46</f>
        <v>CITRATO DE METELO</v>
      </c>
      <c r="BL46">
        <f>VLOOKUP(BK46,BG45:BI54,2,FALSE)</f>
        <v>0</v>
      </c>
      <c r="BM46">
        <f>VLOOKUP(BK46,BG45:BI54,3,FALSE)</f>
        <v>0</v>
      </c>
      <c r="BO46" t="str">
        <f>BK46</f>
        <v>CITRATO DE METELO</v>
      </c>
      <c r="BP46">
        <f>VLOOKUP(BO46,BK45:BM54,2,FALSE)</f>
        <v>0</v>
      </c>
      <c r="BQ46">
        <f>VLOOKUP(BO46,BK45:BM54,3,FALSE)</f>
        <v>0</v>
      </c>
      <c r="BS46" t="str">
        <f>BO46</f>
        <v>CITRATO DE METELO</v>
      </c>
      <c r="BT46">
        <f>VLOOKUP(BS46,BO45:BQ54,2,FALSE)</f>
        <v>0</v>
      </c>
      <c r="BU46">
        <f>VLOOKUP(BS46,BO45:BQ54,3,FALSE)</f>
        <v>0</v>
      </c>
      <c r="BW46" t="str">
        <f>BS46</f>
        <v>CITRATO DE METELO</v>
      </c>
      <c r="BX46">
        <f>VLOOKUP(BW46,BS45:BU54,2,FALSE)</f>
        <v>0</v>
      </c>
      <c r="BY46">
        <f>VLOOKUP(BW46,BS45:BU54,3,FALSE)</f>
        <v>0</v>
      </c>
      <c r="CA46" t="str">
        <f>BW46</f>
        <v>CITRATO DE METELO</v>
      </c>
      <c r="CB46">
        <f>VLOOKUP(CA46,BW45:BY54,2,FALSE)</f>
        <v>0</v>
      </c>
      <c r="CC46">
        <f>VLOOKUP(CA46,BW45:BY54,3,FALSE)</f>
        <v>0</v>
      </c>
      <c r="CE46" t="str">
        <f>CA46</f>
        <v>CITRATO DE METELO</v>
      </c>
      <c r="CF46">
        <f>VLOOKUP(CE46,CA45:CC54,2,FALSE)</f>
        <v>0</v>
      </c>
      <c r="CG46">
        <f>VLOOKUP(CE46,CA45:CC54,3,FALSE)</f>
        <v>0</v>
      </c>
      <c r="CI46" t="str">
        <f>CE46</f>
        <v>CITRATO DE METELO</v>
      </c>
      <c r="CJ46">
        <f>VLOOKUP(CI46,CE45:CG54,2,FALSE)</f>
        <v>0</v>
      </c>
      <c r="CK46">
        <f>VLOOKUP(CI46,CE45:CG54,3,FALSE)</f>
        <v>0</v>
      </c>
      <c r="CM46" t="str">
        <f>CI46</f>
        <v>CITRATO DE METELO</v>
      </c>
      <c r="CN46">
        <f>VLOOKUP(CM46,CI45:CK54,2,FALSE)</f>
        <v>0</v>
      </c>
      <c r="CO46">
        <f>VLOOKUP(CM46,CI45:CK54,3,FALSE)</f>
        <v>0</v>
      </c>
      <c r="CQ46" t="str">
        <f>CM46</f>
        <v>CITRATO DE METELO</v>
      </c>
      <c r="CR46">
        <f>VLOOKUP(CQ46,CM45:CO54,2,FALSE)</f>
        <v>0</v>
      </c>
      <c r="CS46">
        <f>VLOOKUP(CQ46,CM45:CO54,3,FALSE)</f>
        <v>0</v>
      </c>
    </row>
    <row r="47" spans="6:97" ht="12.75">
      <c r="F47" t="str">
        <f t="shared" si="92"/>
        <v>CSK LA ROPA</v>
      </c>
      <c r="J47">
        <f t="shared" si="93"/>
        <v>0</v>
      </c>
      <c r="K47">
        <f t="shared" si="83"/>
        <v>0</v>
      </c>
      <c r="L47">
        <f t="shared" si="84"/>
        <v>0</v>
      </c>
      <c r="M47">
        <f t="shared" si="85"/>
        <v>0</v>
      </c>
      <c r="O47" t="str">
        <f>F47</f>
        <v>CSK LA ROPA</v>
      </c>
      <c r="P47">
        <f t="shared" si="86"/>
        <v>0</v>
      </c>
      <c r="Q47">
        <f t="shared" si="87"/>
        <v>0</v>
      </c>
      <c r="S47" t="str">
        <f>IF(AND($P45=P47,Q47&gt;Q45),O45,O47)</f>
        <v>CSK LA ROPA</v>
      </c>
      <c r="T47">
        <f t="shared" si="88"/>
        <v>0</v>
      </c>
      <c r="U47">
        <f t="shared" si="89"/>
        <v>0</v>
      </c>
      <c r="W47" t="str">
        <f>S47</f>
        <v>CSK LA ROPA</v>
      </c>
      <c r="X47">
        <f t="shared" si="90"/>
        <v>0</v>
      </c>
      <c r="Y47">
        <f t="shared" si="91"/>
        <v>0</v>
      </c>
      <c r="AA47" t="str">
        <f>W47</f>
        <v>CSK LA ROPA</v>
      </c>
      <c r="AB47">
        <f>VLOOKUP(AA47,W45:Y54,2,FALSE)</f>
        <v>0</v>
      </c>
      <c r="AC47">
        <f>VLOOKUP(AA47,W45:Y54,3,FALSE)</f>
        <v>0</v>
      </c>
      <c r="AE47" t="str">
        <f>AA47</f>
        <v>CSK LA ROPA</v>
      </c>
      <c r="AF47">
        <f>VLOOKUP(AE47,AA45:AC54,2,FALSE)</f>
        <v>0</v>
      </c>
      <c r="AG47">
        <f>VLOOKUP(AE47,AA45:AC54,3,FALSE)</f>
        <v>0</v>
      </c>
      <c r="AI47" t="str">
        <f>AE47</f>
        <v>CSK LA ROPA</v>
      </c>
      <c r="AJ47">
        <f>VLOOKUP(AI47,AE45:AG54,2,FALSE)</f>
        <v>0</v>
      </c>
      <c r="AK47">
        <f>VLOOKUP(AI47,AE45:AG54,3,FALSE)</f>
        <v>0</v>
      </c>
      <c r="AM47" t="str">
        <f>IF(AND(AJ46=AJ47,AK47&gt;AK46),AI46,AI47)</f>
        <v>CSK LA ROPA</v>
      </c>
      <c r="AN47">
        <f>VLOOKUP(AM47,AI45:AK54,2,FALSE)</f>
        <v>0</v>
      </c>
      <c r="AO47">
        <f>VLOOKUP(AM47,AI45:AK54,3,FALSE)</f>
        <v>0</v>
      </c>
      <c r="AQ47" t="str">
        <f>AM47</f>
        <v>CSK LA ROPA</v>
      </c>
      <c r="AR47">
        <f>VLOOKUP(AQ47,AM45:AO54,2,FALSE)</f>
        <v>0</v>
      </c>
      <c r="AS47">
        <f>VLOOKUP(AQ47,AM45:AO54,3,FALSE)</f>
        <v>0</v>
      </c>
      <c r="AU47" t="str">
        <f>AQ47</f>
        <v>CSK LA ROPA</v>
      </c>
      <c r="AV47">
        <f>VLOOKUP(AU47,AQ45:AS54,2,FALSE)</f>
        <v>0</v>
      </c>
      <c r="AW47">
        <f>VLOOKUP(AU47,AQ45:AS54,3,FALSE)</f>
        <v>0</v>
      </c>
      <c r="AY47" t="str">
        <f>AU47</f>
        <v>CSK LA ROPA</v>
      </c>
      <c r="AZ47">
        <f>VLOOKUP(AY47,AU45:AW54,2,FALSE)</f>
        <v>0</v>
      </c>
      <c r="BA47">
        <f>VLOOKUP(AY47,AU45:AW54,3,FALSE)</f>
        <v>0</v>
      </c>
      <c r="BC47" t="str">
        <f>AY47</f>
        <v>CSK LA ROPA</v>
      </c>
      <c r="BD47">
        <f>VLOOKUP(BC47,AY45:BA54,2,FALSE)</f>
        <v>0</v>
      </c>
      <c r="BE47">
        <f>VLOOKUP(BC47,AY45:BA54,3,FALSE)</f>
        <v>0</v>
      </c>
      <c r="BG47" t="str">
        <f>IF(AND(BD47=BD48,BE48&gt;BE47),BC48,BC47)</f>
        <v>CSK LA ROPA</v>
      </c>
      <c r="BH47">
        <f>VLOOKUP(BG47,BC45:BE54,2,FALSE)</f>
        <v>0</v>
      </c>
      <c r="BI47">
        <f>VLOOKUP(BG47,BC45:BE54,3,FALSE)</f>
        <v>0</v>
      </c>
      <c r="BK47" t="str">
        <f>IF(AND(BH47=BH49,BI49&gt;BI47),BG49,BG47)</f>
        <v>CSK LA ROPA</v>
      </c>
      <c r="BL47">
        <f>VLOOKUP(BK47,BG45:BI54,2,FALSE)</f>
        <v>0</v>
      </c>
      <c r="BM47">
        <f>VLOOKUP(BK47,BG45:BI54,3,FALSE)</f>
        <v>0</v>
      </c>
      <c r="BO47" t="str">
        <f>IF(AND(BL47=BL50,BM50&gt;BM47),BK50,BK47)</f>
        <v>CSK LA ROPA</v>
      </c>
      <c r="BP47">
        <f>VLOOKUP(BO47,BK45:BM54,2,FALSE)</f>
        <v>0</v>
      </c>
      <c r="BQ47">
        <f>VLOOKUP(BO47,BK45:BM54,3,FALSE)</f>
        <v>0</v>
      </c>
      <c r="BS47" t="str">
        <f>IF(AND(BP47=BP51,BQ51&gt;BQ47),BO51,BO47)</f>
        <v>CSK LA ROPA</v>
      </c>
      <c r="BT47">
        <f>VLOOKUP(BS47,BO45:BQ54,2,FALSE)</f>
        <v>0</v>
      </c>
      <c r="BU47">
        <f>VLOOKUP(BS47,BO45:BQ54,3,FALSE)</f>
        <v>0</v>
      </c>
      <c r="BW47" t="str">
        <f>BS47</f>
        <v>CSK LA ROPA</v>
      </c>
      <c r="BX47">
        <f>VLOOKUP(BW47,BS45:BU54,2,FALSE)</f>
        <v>0</v>
      </c>
      <c r="BY47">
        <f>VLOOKUP(BW47,BS45:BU54,3,FALSE)</f>
        <v>0</v>
      </c>
      <c r="CA47" t="str">
        <f>BW47</f>
        <v>CSK LA ROPA</v>
      </c>
      <c r="CB47">
        <f>VLOOKUP(CA47,BW45:BY54,2,FALSE)</f>
        <v>0</v>
      </c>
      <c r="CC47">
        <f>VLOOKUP(CA47,BW45:BY54,3,FALSE)</f>
        <v>0</v>
      </c>
      <c r="CE47" t="str">
        <f>CA47</f>
        <v>CSK LA ROPA</v>
      </c>
      <c r="CF47">
        <f>VLOOKUP(CE47,CA45:CC54,2,FALSE)</f>
        <v>0</v>
      </c>
      <c r="CG47">
        <f>VLOOKUP(CE47,CA45:CC54,3,FALSE)</f>
        <v>0</v>
      </c>
      <c r="CI47" t="str">
        <f>CE47</f>
        <v>CSK LA ROPA</v>
      </c>
      <c r="CJ47">
        <f>VLOOKUP(CI47,CE45:CG54,2,FALSE)</f>
        <v>0</v>
      </c>
      <c r="CK47">
        <f>VLOOKUP(CI47,CE45:CG54,3,FALSE)</f>
        <v>0</v>
      </c>
      <c r="CM47" t="str">
        <f>CI47</f>
        <v>CSK LA ROPA</v>
      </c>
      <c r="CN47">
        <f>VLOOKUP(CM47,CI45:CK54,2,FALSE)</f>
        <v>0</v>
      </c>
      <c r="CO47">
        <f>VLOOKUP(CM47,CI45:CK54,3,FALSE)</f>
        <v>0</v>
      </c>
      <c r="CQ47" t="str">
        <f>CM47</f>
        <v>CSK LA ROPA</v>
      </c>
      <c r="CR47">
        <f>VLOOKUP(CQ47,CM45:CO54,2,FALSE)</f>
        <v>0</v>
      </c>
      <c r="CS47">
        <f>VLOOKUP(CQ47,CM45:CO54,3,FALSE)</f>
        <v>0</v>
      </c>
    </row>
    <row r="48" spans="6:97" ht="12.75">
      <c r="F48" t="str">
        <f t="shared" si="92"/>
        <v>MULAX F.C.</v>
      </c>
      <c r="J48">
        <f t="shared" si="93"/>
        <v>0</v>
      </c>
      <c r="K48">
        <f t="shared" si="83"/>
        <v>0</v>
      </c>
      <c r="L48">
        <f t="shared" si="84"/>
        <v>0</v>
      </c>
      <c r="M48">
        <f t="shared" si="85"/>
        <v>0</v>
      </c>
      <c r="O48" t="str">
        <f>F48</f>
        <v>MULAX F.C.</v>
      </c>
      <c r="P48">
        <f t="shared" si="86"/>
        <v>0</v>
      </c>
      <c r="Q48">
        <f t="shared" si="87"/>
        <v>0</v>
      </c>
      <c r="S48" t="str">
        <f>O48</f>
        <v>MULAX F.C.</v>
      </c>
      <c r="T48">
        <f t="shared" si="88"/>
        <v>0</v>
      </c>
      <c r="U48">
        <f t="shared" si="89"/>
        <v>0</v>
      </c>
      <c r="W48" t="str">
        <f>IF(AND(T45=T48,U48&gt;U45),S45,S48)</f>
        <v>MULAX F.C.</v>
      </c>
      <c r="X48">
        <f t="shared" si="90"/>
        <v>0</v>
      </c>
      <c r="Y48">
        <f t="shared" si="91"/>
        <v>0</v>
      </c>
      <c r="AA48" t="str">
        <f>W48</f>
        <v>MULAX F.C.</v>
      </c>
      <c r="AB48">
        <f>VLOOKUP(AA48,W45:Y54,2,FALSE)</f>
        <v>0</v>
      </c>
      <c r="AC48">
        <f>VLOOKUP(AA48,W45:Y54,3,FALSE)</f>
        <v>0</v>
      </c>
      <c r="AE48" t="str">
        <f>AA48</f>
        <v>MULAX F.C.</v>
      </c>
      <c r="AF48">
        <f>VLOOKUP(AE48,AA45:AC54,2,FALSE)</f>
        <v>0</v>
      </c>
      <c r="AG48">
        <f>VLOOKUP(AE48,AA45:AC54,3,FALSE)</f>
        <v>0</v>
      </c>
      <c r="AI48" t="str">
        <f>AE48</f>
        <v>MULAX F.C.</v>
      </c>
      <c r="AJ48">
        <f>VLOOKUP(AI48,AE45:AG54,2,FALSE)</f>
        <v>0</v>
      </c>
      <c r="AK48">
        <f>VLOOKUP(AI48,AE45:AG54,3,FALSE)</f>
        <v>0</v>
      </c>
      <c r="AM48" t="str">
        <f>AI48</f>
        <v>MULAX F.C.</v>
      </c>
      <c r="AN48">
        <f>VLOOKUP(AM48,AI45:AK54,2,FALSE)</f>
        <v>0</v>
      </c>
      <c r="AO48">
        <f>VLOOKUP(AM48,AI45:AK54,3,FALSE)</f>
        <v>0</v>
      </c>
      <c r="AQ48" t="str">
        <f>IF(AND(AN46=AN48,AO48&gt;AO46),AM46,AM48)</f>
        <v>MULAX F.C.</v>
      </c>
      <c r="AR48">
        <f>VLOOKUP(AQ48,AM45:AO54,2,FALSE)</f>
        <v>0</v>
      </c>
      <c r="AS48">
        <f>VLOOKUP(AQ48,AM45:AO54,3,FALSE)</f>
        <v>0</v>
      </c>
      <c r="AU48" t="str">
        <f>AQ48</f>
        <v>MULAX F.C.</v>
      </c>
      <c r="AV48">
        <f>VLOOKUP(AU48,AQ45:AS54,2,FALSE)</f>
        <v>0</v>
      </c>
      <c r="AW48">
        <f>VLOOKUP(AU48,AQ45:AS54,3,FALSE)</f>
        <v>0</v>
      </c>
      <c r="AY48" t="str">
        <f>AU48</f>
        <v>MULAX F.C.</v>
      </c>
      <c r="AZ48">
        <f>VLOOKUP(AY48,AU45:AW54,2,FALSE)</f>
        <v>0</v>
      </c>
      <c r="BA48">
        <f>VLOOKUP(AY48,AU45:AW54,3,FALSE)</f>
        <v>0</v>
      </c>
      <c r="BC48" t="str">
        <f>AY48</f>
        <v>MULAX F.C.</v>
      </c>
      <c r="BD48">
        <f>VLOOKUP(BC48,AY45:BA54,2,FALSE)</f>
        <v>0</v>
      </c>
      <c r="BE48">
        <f>VLOOKUP(BC48,AY45:BA54,3,FALSE)</f>
        <v>0</v>
      </c>
      <c r="BG48" t="str">
        <f>IF(AND(BD47=BD48,BE48&gt;BE47),BC47,BC48)</f>
        <v>MULAX F.C.</v>
      </c>
      <c r="BH48">
        <f>VLOOKUP(BG48,BC45:BE54,2,FALSE)</f>
        <v>0</v>
      </c>
      <c r="BI48">
        <f>VLOOKUP(BG48,BC45:BE54,3,FALSE)</f>
        <v>0</v>
      </c>
      <c r="BK48" t="str">
        <f>BG48</f>
        <v>MULAX F.C.</v>
      </c>
      <c r="BL48">
        <f>VLOOKUP(BK48,BG45:BI54,2,FALSE)</f>
        <v>0</v>
      </c>
      <c r="BM48">
        <f>VLOOKUP(BK48,BG45:BI54,3,FALSE)</f>
        <v>0</v>
      </c>
      <c r="BO48" t="str">
        <f>BK48</f>
        <v>MULAX F.C.</v>
      </c>
      <c r="BP48">
        <f>VLOOKUP(BO48,BK45:BM54,2,FALSE)</f>
        <v>0</v>
      </c>
      <c r="BQ48">
        <f>VLOOKUP(BO48,BK45:BM54,3,FALSE)</f>
        <v>0</v>
      </c>
      <c r="BS48" t="str">
        <f>BO48</f>
        <v>MULAX F.C.</v>
      </c>
      <c r="BT48">
        <f>VLOOKUP(BS48,BO45:BQ54,2,FALSE)</f>
        <v>0</v>
      </c>
      <c r="BU48">
        <f>VLOOKUP(BS48,BO45:BQ54,3,FALSE)</f>
        <v>0</v>
      </c>
      <c r="BW48" t="str">
        <f>IF(AND(BT48=BT49,BU49&gt;BU48),BS49,BS48)</f>
        <v>MULAX F.C.</v>
      </c>
      <c r="BX48">
        <f>VLOOKUP(BW48,BS45:BU54,2,FALSE)</f>
        <v>0</v>
      </c>
      <c r="BY48">
        <f>VLOOKUP(BW48,BS45:BU54,3,FALSE)</f>
        <v>0</v>
      </c>
      <c r="CA48" t="str">
        <f>IF(AND(BX48=BX50,BY50&gt;BY48),BW50,BW48)</f>
        <v>MULAX F.C.</v>
      </c>
      <c r="CB48">
        <f>VLOOKUP(CA48,BW45:BY54,2,FALSE)</f>
        <v>0</v>
      </c>
      <c r="CC48">
        <f>VLOOKUP(CA48,BW45:BY54,3,FALSE)</f>
        <v>0</v>
      </c>
      <c r="CE48" t="str">
        <f>IF(AND(CB48=CB51,CC51&gt;CC48),CA51,CA48)</f>
        <v>MULAX F.C.</v>
      </c>
      <c r="CF48">
        <f>VLOOKUP(CE48,CA45:CC54,2,FALSE)</f>
        <v>0</v>
      </c>
      <c r="CG48">
        <f>VLOOKUP(CE48,CA45:CC54,3,FALSE)</f>
        <v>0</v>
      </c>
      <c r="CI48" t="str">
        <f>CE48</f>
        <v>MULAX F.C.</v>
      </c>
      <c r="CJ48">
        <f>VLOOKUP(CI48,CE45:CG54,2,FALSE)</f>
        <v>0</v>
      </c>
      <c r="CK48">
        <f>VLOOKUP(CI48,CE45:CG54,3,FALSE)</f>
        <v>0</v>
      </c>
      <c r="CM48" t="str">
        <f>CI48</f>
        <v>MULAX F.C.</v>
      </c>
      <c r="CN48">
        <f>VLOOKUP(CM48,CI45:CK54,2,FALSE)</f>
        <v>0</v>
      </c>
      <c r="CO48">
        <f>VLOOKUP(CM48,CI45:CK54,3,FALSE)</f>
        <v>0</v>
      </c>
      <c r="CQ48" t="str">
        <f>CM48</f>
        <v>MULAX F.C.</v>
      </c>
      <c r="CR48">
        <f>VLOOKUP(CQ48,CM45:CO54,2,FALSE)</f>
        <v>0</v>
      </c>
      <c r="CS48">
        <f>VLOOKUP(CQ48,CM45:CO54,3,FALSE)</f>
        <v>0</v>
      </c>
    </row>
    <row r="49" spans="6:97" ht="12.75">
      <c r="F49" t="str">
        <f t="shared" si="92"/>
        <v>KHAREBERG F.C.</v>
      </c>
      <c r="J49">
        <f t="shared" si="93"/>
        <v>0</v>
      </c>
      <c r="K49">
        <f t="shared" si="83"/>
        <v>0</v>
      </c>
      <c r="L49">
        <f t="shared" si="84"/>
        <v>0</v>
      </c>
      <c r="M49">
        <f t="shared" si="85"/>
        <v>0</v>
      </c>
      <c r="O49" t="str">
        <f>F49</f>
        <v>KHAREBERG F.C.</v>
      </c>
      <c r="P49">
        <f t="shared" si="86"/>
        <v>0</v>
      </c>
      <c r="Q49">
        <f t="shared" si="87"/>
        <v>0</v>
      </c>
      <c r="S49" t="str">
        <f>O49</f>
        <v>KHAREBERG F.C.</v>
      </c>
      <c r="T49">
        <f t="shared" si="88"/>
        <v>0</v>
      </c>
      <c r="U49">
        <f t="shared" si="89"/>
        <v>0</v>
      </c>
      <c r="W49" t="str">
        <f>S49</f>
        <v>KHAREBERG F.C.</v>
      </c>
      <c r="X49">
        <f t="shared" si="90"/>
        <v>0</v>
      </c>
      <c r="Y49">
        <f t="shared" si="91"/>
        <v>0</v>
      </c>
      <c r="AA49" t="str">
        <f>IF(AND(X45=X49,Y49&gt;Y45),W45,W49)</f>
        <v>KHAREBERG F.C.</v>
      </c>
      <c r="AB49">
        <f>VLOOKUP(AA49,W45:Y54,2,FALSE)</f>
        <v>0</v>
      </c>
      <c r="AC49">
        <f>VLOOKUP(AA49,W45:Y54,3,FALSE)</f>
        <v>0</v>
      </c>
      <c r="AE49" t="str">
        <f>AA49</f>
        <v>KHAREBERG F.C.</v>
      </c>
      <c r="AF49">
        <f>VLOOKUP(AE49,AA45:AC54,2,FALSE)</f>
        <v>0</v>
      </c>
      <c r="AG49">
        <f>VLOOKUP(AE49,AA45:AC54,3,FALSE)</f>
        <v>0</v>
      </c>
      <c r="AI49" t="str">
        <f>AE49</f>
        <v>KHAREBERG F.C.</v>
      </c>
      <c r="AJ49">
        <f>VLOOKUP(AI49,AE45:AG54,2,FALSE)</f>
        <v>0</v>
      </c>
      <c r="AK49">
        <f>VLOOKUP(AI49,AE45:AG54,3,FALSE)</f>
        <v>0</v>
      </c>
      <c r="AM49" t="str">
        <f>AI49</f>
        <v>KHAREBERG F.C.</v>
      </c>
      <c r="AN49">
        <f>VLOOKUP(AM49,AI45:AK54,2,FALSE)</f>
        <v>0</v>
      </c>
      <c r="AO49">
        <f>VLOOKUP(AM49,AI45:AK54,3,FALSE)</f>
        <v>0</v>
      </c>
      <c r="AQ49" t="str">
        <f>AM49</f>
        <v>KHAREBERG F.C.</v>
      </c>
      <c r="AR49">
        <f>VLOOKUP(AQ49,AM45:AO54,2,FALSE)</f>
        <v>0</v>
      </c>
      <c r="AS49">
        <f>VLOOKUP(AQ49,AM45:AO54,3,FALSE)</f>
        <v>0</v>
      </c>
      <c r="AU49" t="str">
        <f>IF(AND(AR46=AR49,AS49&gt;AS46),AQ46,AQ49)</f>
        <v>KHAREBERG F.C.</v>
      </c>
      <c r="AV49">
        <f>VLOOKUP(AU49,AQ45:AS54,2,FALSE)</f>
        <v>0</v>
      </c>
      <c r="AW49">
        <f>VLOOKUP(AU49,AQ45:AS54,3,FALSE)</f>
        <v>0</v>
      </c>
      <c r="AY49" t="str">
        <f>AU49</f>
        <v>KHAREBERG F.C.</v>
      </c>
      <c r="AZ49">
        <f>VLOOKUP(AY49,AU45:AW54,2,FALSE)</f>
        <v>0</v>
      </c>
      <c r="BA49">
        <f>VLOOKUP(AY49,AU45:AW54,3,FALSE)</f>
        <v>0</v>
      </c>
      <c r="BC49" t="str">
        <f>AY49</f>
        <v>KHAREBERG F.C.</v>
      </c>
      <c r="BD49">
        <f>VLOOKUP(BC49,AY45:BA54,2,FALSE)</f>
        <v>0</v>
      </c>
      <c r="BE49">
        <f>VLOOKUP(BC49,AY45:BA54,3,FALSE)</f>
        <v>0</v>
      </c>
      <c r="BG49" t="str">
        <f>BC49</f>
        <v>KHAREBERG F.C.</v>
      </c>
      <c r="BH49">
        <f>VLOOKUP(BG49,BC45:BE54,2,FALSE)</f>
        <v>0</v>
      </c>
      <c r="BI49">
        <f>VLOOKUP(BG49,BC45:BE54,3,FALSE)</f>
        <v>0</v>
      </c>
      <c r="BK49" t="str">
        <f>IF(AND(BH47=BH49,BI49&gt;BI47),BG47,BG49)</f>
        <v>KHAREBERG F.C.</v>
      </c>
      <c r="BL49">
        <f>VLOOKUP(BK49,BG45:BI54,2,FALSE)</f>
        <v>0</v>
      </c>
      <c r="BM49">
        <f>VLOOKUP(BK49,BG45:BI54,3,FALSE)</f>
        <v>0</v>
      </c>
      <c r="BO49" t="str">
        <f>BK49</f>
        <v>KHAREBERG F.C.</v>
      </c>
      <c r="BP49">
        <f>VLOOKUP(BO49,BK45:BM54,2,FALSE)</f>
        <v>0</v>
      </c>
      <c r="BQ49">
        <f>VLOOKUP(BO49,BK45:BM54,3,FALSE)</f>
        <v>0</v>
      </c>
      <c r="BS49" t="str">
        <f>BO49</f>
        <v>KHAREBERG F.C.</v>
      </c>
      <c r="BT49">
        <f>VLOOKUP(BS49,BO45:BQ54,2,FALSE)</f>
        <v>0</v>
      </c>
      <c r="BU49">
        <f>VLOOKUP(BS49,BO45:BQ54,3,FALSE)</f>
        <v>0</v>
      </c>
      <c r="BW49" t="str">
        <f>IF(AND(BT48=BT49,BU49&gt;BU48),BS48,BS49)</f>
        <v>KHAREBERG F.C.</v>
      </c>
      <c r="BX49">
        <f>VLOOKUP(BW49,BS45:BU54,2,FALSE)</f>
        <v>0</v>
      </c>
      <c r="BY49">
        <f>VLOOKUP(BW49,BS45:BU54,3,FALSE)</f>
        <v>0</v>
      </c>
      <c r="CA49" t="str">
        <f>BW49</f>
        <v>KHAREBERG F.C.</v>
      </c>
      <c r="CB49">
        <f>VLOOKUP(CA49,BW45:BY54,2,FALSE)</f>
        <v>0</v>
      </c>
      <c r="CC49">
        <f>VLOOKUP(CA49,BW45:BY54,3,FALSE)</f>
        <v>0</v>
      </c>
      <c r="CE49" t="str">
        <f>CA49</f>
        <v>KHAREBERG F.C.</v>
      </c>
      <c r="CF49">
        <f>VLOOKUP(CE49,CA45:CC54,2,FALSE)</f>
        <v>0</v>
      </c>
      <c r="CG49">
        <f>VLOOKUP(CE49,CA45:CC54,3,FALSE)</f>
        <v>0</v>
      </c>
      <c r="CI49" t="str">
        <f>IF(AND(CF49=CF50,CG50&gt;CG49),CE50,CE49)</f>
        <v>KHAREBERG F.C.</v>
      </c>
      <c r="CJ49">
        <f>VLOOKUP(CI49,CE45:CG54,2,FALSE)</f>
        <v>0</v>
      </c>
      <c r="CK49">
        <f>VLOOKUP(CI49,CE45:CG54,3,FALSE)</f>
        <v>0</v>
      </c>
      <c r="CM49" t="str">
        <f>IF(AND(CJ49=CJ51,CK51&gt;CK49),CI51,CI49)</f>
        <v>KHAREBERG F.C.</v>
      </c>
      <c r="CN49">
        <f>VLOOKUP(CM49,CI45:CK54,2,FALSE)</f>
        <v>0</v>
      </c>
      <c r="CO49">
        <f>VLOOKUP(CM49,CI45:CK54,3,FALSE)</f>
        <v>0</v>
      </c>
      <c r="CQ49" t="str">
        <f>CM49</f>
        <v>KHAREBERG F.C.</v>
      </c>
      <c r="CR49">
        <f>VLOOKUP(CQ49,CM45:CO54,2,FALSE)</f>
        <v>0</v>
      </c>
      <c r="CS49">
        <f>VLOOKUP(CQ49,CM45:CO54,3,FALSE)</f>
        <v>0</v>
      </c>
    </row>
    <row r="50" spans="6:97" ht="12.75">
      <c r="F50" t="str">
        <f t="shared" si="92"/>
        <v>LOS REVUELTOS FC</v>
      </c>
      <c r="J50">
        <f t="shared" si="93"/>
        <v>0</v>
      </c>
      <c r="K50">
        <f t="shared" si="83"/>
        <v>0</v>
      </c>
      <c r="L50">
        <f t="shared" si="84"/>
        <v>0</v>
      </c>
      <c r="M50">
        <f t="shared" si="85"/>
        <v>0</v>
      </c>
      <c r="O50" t="str">
        <f>F50</f>
        <v>LOS REVUELTOS FC</v>
      </c>
      <c r="P50">
        <f t="shared" si="86"/>
        <v>0</v>
      </c>
      <c r="Q50">
        <f t="shared" si="87"/>
        <v>0</v>
      </c>
      <c r="S50" t="str">
        <f>O50</f>
        <v>LOS REVUELTOS FC</v>
      </c>
      <c r="T50">
        <f t="shared" si="88"/>
        <v>0</v>
      </c>
      <c r="U50">
        <f t="shared" si="89"/>
        <v>0</v>
      </c>
      <c r="W50" t="str">
        <f>S50</f>
        <v>LOS REVUELTOS FC</v>
      </c>
      <c r="X50">
        <f t="shared" si="90"/>
        <v>0</v>
      </c>
      <c r="Y50">
        <f t="shared" si="91"/>
        <v>0</v>
      </c>
      <c r="AA50" t="str">
        <f>W50</f>
        <v>LOS REVUELTOS FC</v>
      </c>
      <c r="AB50">
        <f>VLOOKUP(AA50,W45:Y54,2,FALSE)</f>
        <v>0</v>
      </c>
      <c r="AC50">
        <f>VLOOKUP(AA50,W45:Y54,3,FALSE)</f>
        <v>0</v>
      </c>
      <c r="AE50" t="str">
        <f>IF(AND(AB45=AB50,AC50&gt;AC45),AA45,AA50)</f>
        <v>LOS REVUELTOS FC</v>
      </c>
      <c r="AF50">
        <f>VLOOKUP(AE50,AA45:AC54,2,FALSE)</f>
        <v>0</v>
      </c>
      <c r="AG50">
        <f>VLOOKUP(AE50,AA45:AC54,3,FALSE)</f>
        <v>0</v>
      </c>
      <c r="AI50" t="str">
        <f>AE50</f>
        <v>LOS REVUELTOS FC</v>
      </c>
      <c r="AJ50">
        <f>VLOOKUP(AI50,AE45:AG54,2,FALSE)</f>
        <v>0</v>
      </c>
      <c r="AK50">
        <f>VLOOKUP(AI50,AE45:AG54,3,FALSE)</f>
        <v>0</v>
      </c>
      <c r="AM50" t="str">
        <f>AI50</f>
        <v>LOS REVUELTOS FC</v>
      </c>
      <c r="AN50">
        <f>VLOOKUP(AM50,AI45:AK54,2,FALSE)</f>
        <v>0</v>
      </c>
      <c r="AO50">
        <f>VLOOKUP(AM50,AI45:AK54,3,FALSE)</f>
        <v>0</v>
      </c>
      <c r="AQ50" t="str">
        <f>AM50</f>
        <v>LOS REVUELTOS FC</v>
      </c>
      <c r="AR50">
        <f>VLOOKUP(AQ50,AM45:AO54,2,FALSE)</f>
        <v>0</v>
      </c>
      <c r="AS50">
        <f>VLOOKUP(AQ50,AM45:AO54,3,FALSE)</f>
        <v>0</v>
      </c>
      <c r="AU50" t="str">
        <f>AQ50</f>
        <v>LOS REVUELTOS FC</v>
      </c>
      <c r="AV50">
        <f>VLOOKUP(AU50,AQ45:AS54,2,FALSE)</f>
        <v>0</v>
      </c>
      <c r="AW50">
        <f>VLOOKUP(AU50,AQ45:AS54,3,FALSE)</f>
        <v>0</v>
      </c>
      <c r="AY50" t="str">
        <f>IF(AND(AV46=AV50,AW50&gt;AW46),AU46,AU50)</f>
        <v>LOS REVUELTOS FC</v>
      </c>
      <c r="AZ50">
        <f>VLOOKUP(AY50,AU45:AW54,2,FALSE)</f>
        <v>0</v>
      </c>
      <c r="BA50">
        <f>VLOOKUP(AY50,AU45:AW54,3,FALSE)</f>
        <v>0</v>
      </c>
      <c r="BC50" t="str">
        <f>AY50</f>
        <v>LOS REVUELTOS FC</v>
      </c>
      <c r="BD50">
        <f>VLOOKUP(BC50,AY45:BA54,2,FALSE)</f>
        <v>0</v>
      </c>
      <c r="BE50">
        <f>VLOOKUP(BC50,AY45:BA54,3,FALSE)</f>
        <v>0</v>
      </c>
      <c r="BG50" t="str">
        <f>BC50</f>
        <v>LOS REVUELTOS FC</v>
      </c>
      <c r="BH50">
        <f>VLOOKUP(BG50,BC45:BE54,2,FALSE)</f>
        <v>0</v>
      </c>
      <c r="BI50">
        <f>VLOOKUP(BG50,BC45:BE54,3,FALSE)</f>
        <v>0</v>
      </c>
      <c r="BK50" t="str">
        <f>BG50</f>
        <v>LOS REVUELTOS FC</v>
      </c>
      <c r="BL50">
        <f>VLOOKUP(BK50,BG45:BI54,2,FALSE)</f>
        <v>0</v>
      </c>
      <c r="BM50">
        <f>VLOOKUP(BK50,BG45:BI54,3,FALSE)</f>
        <v>0</v>
      </c>
      <c r="BO50" t="str">
        <f>IF(AND(BL47=BL50,BM50&gt;BM47),BK47,BK50)</f>
        <v>LOS REVUELTOS FC</v>
      </c>
      <c r="BP50">
        <f>VLOOKUP(BO50,BK45:BM54,2,FALSE)</f>
        <v>0</v>
      </c>
      <c r="BQ50">
        <f>VLOOKUP(BO50,BK45:BM54,3,FALSE)</f>
        <v>0</v>
      </c>
      <c r="BS50" t="str">
        <f>BO50</f>
        <v>LOS REVUELTOS FC</v>
      </c>
      <c r="BT50">
        <f>VLOOKUP(BS50,BO45:BQ54,2,FALSE)</f>
        <v>0</v>
      </c>
      <c r="BU50">
        <f>VLOOKUP(BS50,BO45:BQ54,3,FALSE)</f>
        <v>0</v>
      </c>
      <c r="BW50" t="str">
        <f>BS50</f>
        <v>LOS REVUELTOS FC</v>
      </c>
      <c r="BX50">
        <f>VLOOKUP(BW50,BS45:BU54,2,FALSE)</f>
        <v>0</v>
      </c>
      <c r="BY50">
        <f>VLOOKUP(BW50,BS45:BU54,3,FALSE)</f>
        <v>0</v>
      </c>
      <c r="CA50" t="str">
        <f>IF(AND(BX48=BX50,BY50&gt;BY48),BW48,BW50)</f>
        <v>LOS REVUELTOS FC</v>
      </c>
      <c r="CB50">
        <f>VLOOKUP(CA50,BW45:BY54,2,FALSE)</f>
        <v>0</v>
      </c>
      <c r="CC50">
        <f>VLOOKUP(CA50,BW45:BY54,3,FALSE)</f>
        <v>0</v>
      </c>
      <c r="CE50" t="str">
        <f>CA50</f>
        <v>LOS REVUELTOS FC</v>
      </c>
      <c r="CF50">
        <f>VLOOKUP(CE50,CA45:CC54,2,FALSE)</f>
        <v>0</v>
      </c>
      <c r="CG50">
        <f>VLOOKUP(CE50,CA45:CC54,3,FALSE)</f>
        <v>0</v>
      </c>
      <c r="CI50" t="str">
        <f>IF(AND(CF49=CF50,CG50&gt;CG49),CE49,CE50)</f>
        <v>LOS REVUELTOS FC</v>
      </c>
      <c r="CJ50">
        <f>VLOOKUP(CI50,CE45:CG54,2,FALSE)</f>
        <v>0</v>
      </c>
      <c r="CK50">
        <f>VLOOKUP(CI50,CE45:CG54,3,FALSE)</f>
        <v>0</v>
      </c>
      <c r="CM50" t="str">
        <f>CI50</f>
        <v>LOS REVUELTOS FC</v>
      </c>
      <c r="CN50">
        <f>VLOOKUP(CM50,CI45:CK54,2,FALSE)</f>
        <v>0</v>
      </c>
      <c r="CO50">
        <f>VLOOKUP(CM50,CI45:CK54,3,FALSE)</f>
        <v>0</v>
      </c>
      <c r="CQ50" t="str">
        <f>IF(AND(CN50=CN51,CO51&gt;CO50),CM51,CM50)</f>
        <v>LOS REVUELTOS FC</v>
      </c>
      <c r="CR50">
        <f>VLOOKUP(CQ50,CM45:CO54,2,FALSE)</f>
        <v>0</v>
      </c>
      <c r="CS50">
        <f>VLOOKUP(CQ50,CM45:CO54,3,FALSE)</f>
        <v>0</v>
      </c>
    </row>
    <row r="51" spans="6:97" ht="12.75">
      <c r="F51">
        <f t="shared" si="92"/>
      </c>
      <c r="J51">
        <f t="shared" si="93"/>
        <v>0</v>
      </c>
      <c r="K51">
        <f t="shared" si="83"/>
        <v>0</v>
      </c>
      <c r="L51">
        <f t="shared" si="84"/>
        <v>0</v>
      </c>
      <c r="M51">
        <f t="shared" si="85"/>
        <v>0</v>
      </c>
      <c r="O51">
        <f>F51</f>
      </c>
      <c r="P51">
        <f t="shared" si="86"/>
        <v>0</v>
      </c>
      <c r="Q51">
        <f t="shared" si="87"/>
        <v>0</v>
      </c>
      <c r="S51">
        <f>O51</f>
      </c>
      <c r="T51">
        <f t="shared" si="88"/>
        <v>0</v>
      </c>
      <c r="U51">
        <f t="shared" si="89"/>
        <v>0</v>
      </c>
      <c r="W51">
        <f>S51</f>
      </c>
      <c r="X51">
        <f t="shared" si="90"/>
        <v>0</v>
      </c>
      <c r="Y51">
        <f t="shared" si="91"/>
        <v>0</v>
      </c>
      <c r="AA51">
        <f>W51</f>
      </c>
      <c r="AB51">
        <f>VLOOKUP(AA51,W45:Y54,2,FALSE)</f>
        <v>0</v>
      </c>
      <c r="AC51">
        <f>VLOOKUP(AA51,W45:Y54,3,FALSE)</f>
        <v>0</v>
      </c>
      <c r="AE51">
        <f>AA51</f>
      </c>
      <c r="AF51">
        <f>VLOOKUP(AE51,AA45:AC54,2,FALSE)</f>
        <v>0</v>
      </c>
      <c r="AG51">
        <f>VLOOKUP(AE51,AA45:AC54,3,FALSE)</f>
        <v>0</v>
      </c>
      <c r="AI51">
        <f>IF(AND(AF45=AF51,AG51&gt;AG45),AE45,AE51)</f>
      </c>
      <c r="AJ51">
        <f>VLOOKUP(AI51,AE45:AG54,2,FALSE)</f>
        <v>0</v>
      </c>
      <c r="AK51">
        <f>VLOOKUP(AI51,AE45:AG54,3,FALSE)</f>
        <v>0</v>
      </c>
      <c r="AM51">
        <f>AI51</f>
      </c>
      <c r="AN51">
        <f>VLOOKUP(AM51,AI45:AK54,2,FALSE)</f>
        <v>0</v>
      </c>
      <c r="AO51">
        <f>VLOOKUP(AM51,AI45:AK54,3,FALSE)</f>
        <v>0</v>
      </c>
      <c r="AQ51">
        <f>AM51</f>
      </c>
      <c r="AR51">
        <f>VLOOKUP(AQ51,AM45:AO54,2,FALSE)</f>
        <v>0</v>
      </c>
      <c r="AS51">
        <f>VLOOKUP(AQ51,AM45:AO54,3,FALSE)</f>
        <v>0</v>
      </c>
      <c r="AU51">
        <f>AQ51</f>
      </c>
      <c r="AV51">
        <f>VLOOKUP(AU51,AQ45:AS54,2,FALSE)</f>
        <v>0</v>
      </c>
      <c r="AW51">
        <f>VLOOKUP(AU51,AQ45:AS54,3,FALSE)</f>
        <v>0</v>
      </c>
      <c r="AY51">
        <f>AU51</f>
      </c>
      <c r="AZ51">
        <f>VLOOKUP(AY51,AU45:AW54,2,FALSE)</f>
        <v>0</v>
      </c>
      <c r="BA51">
        <f>VLOOKUP(AY51,AU45:AW54,3,FALSE)</f>
        <v>0</v>
      </c>
      <c r="BC51">
        <f>IF(AND(AZ46=AZ51,BA51&gt;BA46),AY46,AY51)</f>
      </c>
      <c r="BD51">
        <f>VLOOKUP(BC51,AY45:BA54,2,FALSE)</f>
        <v>0</v>
      </c>
      <c r="BE51">
        <f>VLOOKUP(BC51,AY45:BA54,3,FALSE)</f>
        <v>0</v>
      </c>
      <c r="BG51">
        <f>BC51</f>
      </c>
      <c r="BH51">
        <f>VLOOKUP(BG51,BC45:BE54,2,FALSE)</f>
        <v>0</v>
      </c>
      <c r="BI51">
        <f>VLOOKUP(BG51,BC45:BE54,3,FALSE)</f>
        <v>0</v>
      </c>
      <c r="BK51">
        <f>BG51</f>
      </c>
      <c r="BL51">
        <f>VLOOKUP(BK51,BG45:BI54,2,FALSE)</f>
        <v>0</v>
      </c>
      <c r="BM51">
        <f>VLOOKUP(BK51,BG45:BI54,3,FALSE)</f>
        <v>0</v>
      </c>
      <c r="BO51">
        <f>BK51</f>
      </c>
      <c r="BP51">
        <f>VLOOKUP(BO51,BK45:BM54,2,FALSE)</f>
        <v>0</v>
      </c>
      <c r="BQ51">
        <f>VLOOKUP(BO51,BK45:BM54,3,FALSE)</f>
        <v>0</v>
      </c>
      <c r="BS51">
        <f>IF(AND(BP47=BP51,BQ51&gt;BQ47),BO47,BO51)</f>
      </c>
      <c r="BT51">
        <f>VLOOKUP(BS51,BO45:BQ54,2,FALSE)</f>
        <v>0</v>
      </c>
      <c r="BU51">
        <f>VLOOKUP(BS51,BO45:BQ54,3,FALSE)</f>
        <v>0</v>
      </c>
      <c r="BW51">
        <f>BS51</f>
      </c>
      <c r="BX51">
        <f>VLOOKUP(BW51,BS45:BU54,2,FALSE)</f>
        <v>0</v>
      </c>
      <c r="BY51">
        <f>VLOOKUP(BW51,BS45:BU54,3,FALSE)</f>
        <v>0</v>
      </c>
      <c r="CA51">
        <f>BW51</f>
      </c>
      <c r="CB51">
        <f>VLOOKUP(CA51,BW45:BY54,2,FALSE)</f>
        <v>0</v>
      </c>
      <c r="CC51">
        <f>VLOOKUP(CA51,BW45:BY54,3,FALSE)</f>
        <v>0</v>
      </c>
      <c r="CE51">
        <f>IF(AND(CB48=CB51,CC51&gt;CC48),CA48,CA51)</f>
      </c>
      <c r="CF51">
        <f>VLOOKUP(CE51,CA45:CC54,2,FALSE)</f>
        <v>0</v>
      </c>
      <c r="CG51">
        <f>VLOOKUP(CE51,CA45:CC54,3,FALSE)</f>
        <v>0</v>
      </c>
      <c r="CI51">
        <f>CE51</f>
      </c>
      <c r="CJ51">
        <f>VLOOKUP(CI51,CE45:CG54,2,FALSE)</f>
        <v>0</v>
      </c>
      <c r="CK51">
        <f>VLOOKUP(CI51,CE45:CG54,3,FALSE)</f>
        <v>0</v>
      </c>
      <c r="CM51">
        <f>IF(AND(CJ49=CJ51,CK51&gt;CK49),CI49,CI51)</f>
      </c>
      <c r="CN51">
        <f>VLOOKUP(CM51,CI45:CK54,2,FALSE)</f>
        <v>0</v>
      </c>
      <c r="CO51">
        <f>VLOOKUP(CM51,CI45:CK54,3,FALSE)</f>
        <v>0</v>
      </c>
      <c r="CQ51">
        <f>IF(AND(CN50=CN51,CO51&gt;CO50),CM50,CM51)</f>
      </c>
      <c r="CR51">
        <f>VLOOKUP(CQ51,CM45:CO54,2,FALSE)</f>
        <v>0</v>
      </c>
      <c r="CS51">
        <f>VLOOKUP(CQ51,CM45:CO54,3,FALSE)</f>
        <v>0</v>
      </c>
    </row>
    <row r="57" spans="6:98" ht="12.75">
      <c r="F57" t="str">
        <f>CQ45</f>
        <v>NIUPI F.C.</v>
      </c>
      <c r="J57">
        <f aca="true" t="shared" si="94" ref="J57:J63">VLOOKUP(F57,$F$33:$M$42,8,FALSE)</f>
        <v>0</v>
      </c>
      <c r="K57">
        <f aca="true" t="shared" si="95" ref="K57:K63">VLOOKUP(F57,$F$33:$M$42,6,FALSE)</f>
        <v>0</v>
      </c>
      <c r="L57">
        <f aca="true" t="shared" si="96" ref="L57:L63">VLOOKUP(F57,$F$33:$M$42,7,FALSE)</f>
        <v>0</v>
      </c>
      <c r="M57">
        <f aca="true" t="shared" si="97" ref="M57:M63">K57-L57</f>
        <v>0</v>
      </c>
      <c r="O57" t="str">
        <f>IF(AND(J57=J58,M57=M58,K58&gt;K57),F58,F57)</f>
        <v>NIUPI F.C.</v>
      </c>
      <c r="P57">
        <f aca="true" t="shared" si="98" ref="P57:P63">VLOOKUP(O57,$F$57:$M$66,5,FALSE)</f>
        <v>0</v>
      </c>
      <c r="Q57">
        <f aca="true" t="shared" si="99" ref="Q57:Q63">VLOOKUP(O57,$F$57:$M$66,8,FALSE)</f>
        <v>0</v>
      </c>
      <c r="R57">
        <f aca="true" t="shared" si="100" ref="R57:R63">VLOOKUP(O57,$F$57:$M$66,6,FALSE)</f>
        <v>0</v>
      </c>
      <c r="S57" t="str">
        <f>IF(AND(P57=P59,Q57=Q59,R59&gt;R57),O59,O57)</f>
        <v>NIUPI F.C.</v>
      </c>
      <c r="T57">
        <f aca="true" t="shared" si="101" ref="T57:T63">VLOOKUP(S57,$O$57:$R$66,2,FALSE)</f>
        <v>0</v>
      </c>
      <c r="U57">
        <f aca="true" t="shared" si="102" ref="U57:U63">VLOOKUP(S57,$O$57:$R$66,3,FALSE)</f>
        <v>0</v>
      </c>
      <c r="V57">
        <f aca="true" t="shared" si="103" ref="V57:V63">VLOOKUP(S57,$O$57:$R$66,4,FALSE)</f>
        <v>0</v>
      </c>
      <c r="W57" t="str">
        <f>IF(AND(T57=T60,U57=U60,V60&gt;V57),S60,S57)</f>
        <v>NIUPI F.C.</v>
      </c>
      <c r="X57">
        <f aca="true" t="shared" si="104" ref="X57:X63">VLOOKUP(W57,$S$57:$V$66,2,FALSE)</f>
        <v>0</v>
      </c>
      <c r="Y57">
        <f aca="true" t="shared" si="105" ref="Y57:Y63">VLOOKUP(W57,$S$57:$V$66,3,FALSE)</f>
        <v>0</v>
      </c>
      <c r="Z57">
        <f aca="true" t="shared" si="106" ref="Z57:Z63">VLOOKUP(W57,$S$57:$V$66,4,FALSE)</f>
        <v>0</v>
      </c>
      <c r="AA57" t="str">
        <f>IF(AND(X57=X61,Y57=Y61,Z61&gt;Z57),W61,W57)</f>
        <v>NIUPI F.C.</v>
      </c>
      <c r="AB57">
        <f>VLOOKUP(AA57,W57:Z66,2,FALSE)</f>
        <v>0</v>
      </c>
      <c r="AC57">
        <f>VLOOKUP(AA57,W57:Z66,3,FALSE)</f>
        <v>0</v>
      </c>
      <c r="AD57">
        <f>VLOOKUP(AA57,W57:Z66,4,FALSE)</f>
        <v>0</v>
      </c>
      <c r="AE57" t="str">
        <f>IF(AND(AB57=AB62,AC57=AC62,AD62&gt;AD57),AA62,AA57)</f>
        <v>NIUPI F.C.</v>
      </c>
      <c r="AF57">
        <f>VLOOKUP(AE57,AA57:AD66,2,FALSE)</f>
        <v>0</v>
      </c>
      <c r="AG57">
        <f>VLOOKUP(AE57,AA57:AD66,3,FALSE)</f>
        <v>0</v>
      </c>
      <c r="AH57">
        <f>VLOOKUP(AE57,AA57:AD66,4,FALSE)</f>
        <v>0</v>
      </c>
      <c r="AI57" t="str">
        <f>IF(AND(AF57=AF63,AG57=AG63,AH63&gt;AH57),AE63,AE57)</f>
        <v>NIUPI F.C.</v>
      </c>
      <c r="AJ57">
        <f>VLOOKUP(AI57,AE57:AH66,2,FALSE)</f>
        <v>0</v>
      </c>
      <c r="AK57">
        <f>VLOOKUP(AI57,AE57:AH66,3,FALSE)</f>
        <v>0</v>
      </c>
      <c r="AL57">
        <f>VLOOKUP(AI57,AE57:AH66,4,FALSE)</f>
        <v>0</v>
      </c>
      <c r="AM57" t="str">
        <f>AI57</f>
        <v>NIUPI F.C.</v>
      </c>
      <c r="AN57">
        <f>VLOOKUP(AM57,AI57:AL66,2,FALSE)</f>
        <v>0</v>
      </c>
      <c r="AO57">
        <f>VLOOKUP(AM57,AI57:AL66,3,FALSE)</f>
        <v>0</v>
      </c>
      <c r="AP57">
        <f>VLOOKUP(AM57,AI57:AL66,4,FALSE)</f>
        <v>0</v>
      </c>
      <c r="AQ57" t="str">
        <f>AM57</f>
        <v>NIUPI F.C.</v>
      </c>
      <c r="AR57">
        <f>VLOOKUP(AQ57,AM57:AP66,2,FALSE)</f>
        <v>0</v>
      </c>
      <c r="AS57">
        <f>VLOOKUP(AQ57,AM57:AP66,3,FALSE)</f>
        <v>0</v>
      </c>
      <c r="AT57">
        <f>VLOOKUP(AQ57,AM57:AP66,4,FALSE)</f>
        <v>0</v>
      </c>
      <c r="AU57" t="str">
        <f>AQ57</f>
        <v>NIUPI F.C.</v>
      </c>
      <c r="AV57">
        <f>VLOOKUP(AU57,AQ57:AT66,2,FALSE)</f>
        <v>0</v>
      </c>
      <c r="AW57">
        <f>VLOOKUP(AU57,AQ57:AT66,3,FALSE)</f>
        <v>0</v>
      </c>
      <c r="AX57">
        <f>VLOOKUP(AU57,AQ57:AT66,4,FALSE)</f>
        <v>0</v>
      </c>
      <c r="AY57" t="str">
        <f>AU57</f>
        <v>NIUPI F.C.</v>
      </c>
      <c r="AZ57">
        <f>VLOOKUP(AY57,AU57:AX66,2,FALSE)</f>
        <v>0</v>
      </c>
      <c r="BA57">
        <f>VLOOKUP(AY57,AU57:AX66,3,FALSE)</f>
        <v>0</v>
      </c>
      <c r="BB57">
        <f>VLOOKUP(AY57,AU57:AX66,4,FALSE)</f>
        <v>0</v>
      </c>
      <c r="BC57" t="str">
        <f>AY57</f>
        <v>NIUPI F.C.</v>
      </c>
      <c r="BD57">
        <f>VLOOKUP(BC57,AY57:BB66,2,FALSE)</f>
        <v>0</v>
      </c>
      <c r="BE57">
        <f>VLOOKUP(BC57,AY57:BB66,3,FALSE)</f>
        <v>0</v>
      </c>
      <c r="BF57">
        <f>VLOOKUP(BC57,AY57:BB66,4,FALSE)</f>
        <v>0</v>
      </c>
      <c r="BG57" t="str">
        <f>BC57</f>
        <v>NIUPI F.C.</v>
      </c>
      <c r="BH57">
        <f>VLOOKUP(BG57,BC57:BF66,2,FALSE)</f>
        <v>0</v>
      </c>
      <c r="BI57">
        <f>VLOOKUP(BG57,BC57:BF66,3,FALSE)</f>
        <v>0</v>
      </c>
      <c r="BJ57">
        <f>VLOOKUP(BG57,BC57:BF66,4,FALSE)</f>
        <v>0</v>
      </c>
      <c r="BK57" t="str">
        <f>BG57</f>
        <v>NIUPI F.C.</v>
      </c>
      <c r="BL57">
        <f>VLOOKUP(BK57,BG57:BJ66,2,FALSE)</f>
        <v>0</v>
      </c>
      <c r="BM57">
        <f>VLOOKUP(BK57,BG57:BJ66,3,FALSE)</f>
        <v>0</v>
      </c>
      <c r="BN57">
        <f>VLOOKUP(BK57,BG57:BJ66,4,FALSE)</f>
        <v>0</v>
      </c>
      <c r="BO57" t="str">
        <f>BK57</f>
        <v>NIUPI F.C.</v>
      </c>
      <c r="BP57">
        <f>VLOOKUP(BO57,BK57:BN66,2,FALSE)</f>
        <v>0</v>
      </c>
      <c r="BQ57">
        <f>VLOOKUP(BO57,BK57:BN66,3,FALSE)</f>
        <v>0</v>
      </c>
      <c r="BR57">
        <f>VLOOKUP(BO57,BK57:BN66,4,FALSE)</f>
        <v>0</v>
      </c>
      <c r="BS57" t="str">
        <f>BO57</f>
        <v>NIUPI F.C.</v>
      </c>
      <c r="BT57">
        <f>VLOOKUP(BS57,BO57:BR66,2,FALSE)</f>
        <v>0</v>
      </c>
      <c r="BU57">
        <f>VLOOKUP(BS57,BO57:BR66,3,FALSE)</f>
        <v>0</v>
      </c>
      <c r="BV57">
        <f>VLOOKUP(BS57,BO57:BR66,4,FALSE)</f>
        <v>0</v>
      </c>
      <c r="BW57" t="str">
        <f>BS57</f>
        <v>NIUPI F.C.</v>
      </c>
      <c r="BX57">
        <f>VLOOKUP(BW57,BS57:BV66,2,FALSE)</f>
        <v>0</v>
      </c>
      <c r="BY57">
        <f>VLOOKUP(BW57,BS57:BV66,3,FALSE)</f>
        <v>0</v>
      </c>
      <c r="BZ57">
        <f>VLOOKUP(BW57,BS57:BV66,4,FALSE)</f>
        <v>0</v>
      </c>
      <c r="CA57" t="str">
        <f>BW57</f>
        <v>NIUPI F.C.</v>
      </c>
      <c r="CB57">
        <f>VLOOKUP(CA57,BW57:BZ66,2,FALSE)</f>
        <v>0</v>
      </c>
      <c r="CC57">
        <f>VLOOKUP(CA57,BW57:BZ66,3,FALSE)</f>
        <v>0</v>
      </c>
      <c r="CD57">
        <f>VLOOKUP(CA57,BW57:BZ66,4,FALSE)</f>
        <v>0</v>
      </c>
      <c r="CE57" t="str">
        <f>CA57</f>
        <v>NIUPI F.C.</v>
      </c>
      <c r="CF57">
        <f>VLOOKUP(CE57,CA57:CD66,2,FALSE)</f>
        <v>0</v>
      </c>
      <c r="CG57">
        <f>VLOOKUP(CE57,CA57:CD66,3,FALSE)</f>
        <v>0</v>
      </c>
      <c r="CH57">
        <f>VLOOKUP(CE57,CA57:CD66,4,FALSE)</f>
        <v>0</v>
      </c>
      <c r="CI57" t="str">
        <f>CE57</f>
        <v>NIUPI F.C.</v>
      </c>
      <c r="CJ57">
        <f>VLOOKUP(CI57,CE57:CH66,2,FALSE)</f>
        <v>0</v>
      </c>
      <c r="CK57">
        <f>VLOOKUP(CI57,CE57:CH66,3,FALSE)</f>
        <v>0</v>
      </c>
      <c r="CL57">
        <f>VLOOKUP(CI57,CE57:CH66,4,FALSE)</f>
        <v>0</v>
      </c>
      <c r="CM57" t="str">
        <f>CI57</f>
        <v>NIUPI F.C.</v>
      </c>
      <c r="CN57">
        <f>VLOOKUP(CM57,CI57:CL66,2,FALSE)</f>
        <v>0</v>
      </c>
      <c r="CO57">
        <f>VLOOKUP(CM57,CI57:CL66,3,FALSE)</f>
        <v>0</v>
      </c>
      <c r="CP57">
        <f>VLOOKUP(CM57,CI57:CL66,4,FALSE)</f>
        <v>0</v>
      </c>
      <c r="CQ57" t="str">
        <f>CM57</f>
        <v>NIUPI F.C.</v>
      </c>
      <c r="CR57">
        <f>VLOOKUP(CQ57,CM57:CP66,2,FALSE)</f>
        <v>0</v>
      </c>
      <c r="CS57">
        <f>VLOOKUP(CQ57,CM57:CP66,3,FALSE)</f>
        <v>0</v>
      </c>
      <c r="CT57">
        <f>VLOOKUP(CQ57,CM57:CP66,4,FALSE)</f>
        <v>0</v>
      </c>
    </row>
    <row r="58" spans="6:98" ht="12.75">
      <c r="F58" t="str">
        <f aca="true" t="shared" si="107" ref="F58:F63">CQ46</f>
        <v>CITRATO DE METELO</v>
      </c>
      <c r="J58">
        <f t="shared" si="94"/>
        <v>0</v>
      </c>
      <c r="K58">
        <f t="shared" si="95"/>
        <v>0</v>
      </c>
      <c r="L58">
        <f t="shared" si="96"/>
        <v>0</v>
      </c>
      <c r="M58">
        <f t="shared" si="97"/>
        <v>0</v>
      </c>
      <c r="O58" t="str">
        <f>IF(AND(J57=J58,M57=M58,K58&gt;K57),F57,F58)</f>
        <v>CITRATO DE METELO</v>
      </c>
      <c r="P58">
        <f t="shared" si="98"/>
        <v>0</v>
      </c>
      <c r="Q58">
        <f t="shared" si="99"/>
        <v>0</v>
      </c>
      <c r="R58">
        <f t="shared" si="100"/>
        <v>0</v>
      </c>
      <c r="S58" t="str">
        <f>O58</f>
        <v>CITRATO DE METELO</v>
      </c>
      <c r="T58">
        <f t="shared" si="101"/>
        <v>0</v>
      </c>
      <c r="U58">
        <f t="shared" si="102"/>
        <v>0</v>
      </c>
      <c r="V58">
        <f t="shared" si="103"/>
        <v>0</v>
      </c>
      <c r="W58" t="str">
        <f>S58</f>
        <v>CITRATO DE METELO</v>
      </c>
      <c r="X58">
        <f t="shared" si="104"/>
        <v>0</v>
      </c>
      <c r="Y58">
        <f t="shared" si="105"/>
        <v>0</v>
      </c>
      <c r="Z58">
        <f t="shared" si="106"/>
        <v>0</v>
      </c>
      <c r="AA58" t="str">
        <f>W58</f>
        <v>CITRATO DE METELO</v>
      </c>
      <c r="AB58">
        <f>VLOOKUP(AA58,W57:Z66,2,FALSE)</f>
        <v>0</v>
      </c>
      <c r="AC58">
        <f>VLOOKUP(AA58,W57:Z66,3,FALSE)</f>
        <v>0</v>
      </c>
      <c r="AD58">
        <f>VLOOKUP(AA58,W57:Z66,4,FALSE)</f>
        <v>0</v>
      </c>
      <c r="AE58" t="str">
        <f>AA58</f>
        <v>CITRATO DE METELO</v>
      </c>
      <c r="AF58">
        <f>VLOOKUP(AE58,AA57:AD66,2,FALSE)</f>
        <v>0</v>
      </c>
      <c r="AG58">
        <f>VLOOKUP(AE58,AA57:AD66,3,FALSE)</f>
        <v>0</v>
      </c>
      <c r="AH58">
        <f>VLOOKUP(AE58,AA57:AD66,4,FALSE)</f>
        <v>0</v>
      </c>
      <c r="AI58" t="str">
        <f>AE58</f>
        <v>CITRATO DE METELO</v>
      </c>
      <c r="AJ58">
        <f>VLOOKUP(AI58,AE57:AH66,2,FALSE)</f>
        <v>0</v>
      </c>
      <c r="AK58">
        <f>VLOOKUP(AI58,AE57:AH66,3,FALSE)</f>
        <v>0</v>
      </c>
      <c r="AL58">
        <f>VLOOKUP(AI58,AE57:AH66,4,FALSE)</f>
        <v>0</v>
      </c>
      <c r="AM58" t="str">
        <f>IF(AND(AJ58=AJ59,AK58=AK59,AL59&gt;AL58),AI59,AI58)</f>
        <v>CITRATO DE METELO</v>
      </c>
      <c r="AN58">
        <f>VLOOKUP(AM58,AI57:AL66,2,FALSE)</f>
        <v>0</v>
      </c>
      <c r="AO58">
        <f>VLOOKUP(AM58,AI57:AL66,3,FALSE)</f>
        <v>0</v>
      </c>
      <c r="AP58">
        <f>VLOOKUP(AM58,AI57:AL66,4,FALSE)</f>
        <v>0</v>
      </c>
      <c r="AQ58" t="str">
        <f>IF(AND(AN58=AN60,AO58=AO60,AP60&gt;AP58),AM60,AM58)</f>
        <v>CITRATO DE METELO</v>
      </c>
      <c r="AR58">
        <f>VLOOKUP(AQ58,AM57:AP66,2,FALSE)</f>
        <v>0</v>
      </c>
      <c r="AS58">
        <f>VLOOKUP(AQ58,AM57:AP66,3,FALSE)</f>
        <v>0</v>
      </c>
      <c r="AT58">
        <f>VLOOKUP(AQ58,AM57:AP66,4,FALSE)</f>
        <v>0</v>
      </c>
      <c r="AU58" t="str">
        <f>IF(AND(AR58=AR61,AS58=AS61,AT61&gt;AT58),AQ61,AQ58)</f>
        <v>CITRATO DE METELO</v>
      </c>
      <c r="AV58">
        <f>VLOOKUP(AU58,AQ57:AT66,2,FALSE)</f>
        <v>0</v>
      </c>
      <c r="AW58">
        <f>VLOOKUP(AU58,AQ57:AT66,3,FALSE)</f>
        <v>0</v>
      </c>
      <c r="AX58">
        <f>VLOOKUP(AU58,AQ57:AT66,4,FALSE)</f>
        <v>0</v>
      </c>
      <c r="AY58" t="str">
        <f>IF(AND(AV58=AV62,AW58=AW62,AX62&gt;AX58),AU62,AU58)</f>
        <v>CITRATO DE METELO</v>
      </c>
      <c r="AZ58">
        <f>VLOOKUP(AY58,AU57:AX66,2,FALSE)</f>
        <v>0</v>
      </c>
      <c r="BA58">
        <f>VLOOKUP(AY58,AU57:AX66,3,FALSE)</f>
        <v>0</v>
      </c>
      <c r="BB58">
        <f>VLOOKUP(AY58,AU57:AX66,4,FALSE)</f>
        <v>0</v>
      </c>
      <c r="BC58" t="str">
        <f>IF(AND(AZ58=AZ63,BA58=BA63,BB63&gt;BB58),AY63,AY58)</f>
        <v>CITRATO DE METELO</v>
      </c>
      <c r="BD58">
        <f>VLOOKUP(BC58,AY57:BB66,2,FALSE)</f>
        <v>0</v>
      </c>
      <c r="BE58">
        <f>VLOOKUP(BC58,AY57:BB66,3,FALSE)</f>
        <v>0</v>
      </c>
      <c r="BF58">
        <f>VLOOKUP(BC58,AY57:BB66,4,FALSE)</f>
        <v>0</v>
      </c>
      <c r="BG58" t="str">
        <f>BC58</f>
        <v>CITRATO DE METELO</v>
      </c>
      <c r="BH58">
        <f>VLOOKUP(BG58,BC57:BF66,2,FALSE)</f>
        <v>0</v>
      </c>
      <c r="BI58">
        <f>VLOOKUP(BG58,BC57:BF66,3,FALSE)</f>
        <v>0</v>
      </c>
      <c r="BJ58">
        <f>VLOOKUP(BG58,BC57:BF66,4,FALSE)</f>
        <v>0</v>
      </c>
      <c r="BK58" t="str">
        <f>BG58</f>
        <v>CITRATO DE METELO</v>
      </c>
      <c r="BL58">
        <f>VLOOKUP(BK58,BG57:BJ66,2,FALSE)</f>
        <v>0</v>
      </c>
      <c r="BM58">
        <f>VLOOKUP(BK58,BG57:BJ66,3,FALSE)</f>
        <v>0</v>
      </c>
      <c r="BN58">
        <f>VLOOKUP(BK58,BG57:BJ66,4,FALSE)</f>
        <v>0</v>
      </c>
      <c r="BO58" t="str">
        <f>BK58</f>
        <v>CITRATO DE METELO</v>
      </c>
      <c r="BP58">
        <f>VLOOKUP(BO58,BK57:BN66,2,FALSE)</f>
        <v>0</v>
      </c>
      <c r="BQ58">
        <f>VLOOKUP(BO58,BK57:BN66,3,FALSE)</f>
        <v>0</v>
      </c>
      <c r="BR58">
        <f>VLOOKUP(BO58,BK57:BN66,4,FALSE)</f>
        <v>0</v>
      </c>
      <c r="BS58" t="str">
        <f>BO58</f>
        <v>CITRATO DE METELO</v>
      </c>
      <c r="BT58">
        <f>VLOOKUP(BS58,BO57:BR66,2,FALSE)</f>
        <v>0</v>
      </c>
      <c r="BU58">
        <f>VLOOKUP(BS58,BO57:BR66,3,FALSE)</f>
        <v>0</v>
      </c>
      <c r="BV58">
        <f>VLOOKUP(BS58,BO57:BR66,4,FALSE)</f>
        <v>0</v>
      </c>
      <c r="BW58" t="str">
        <f>BS58</f>
        <v>CITRATO DE METELO</v>
      </c>
      <c r="BX58">
        <f>VLOOKUP(BW58,BS57:BV66,2,FALSE)</f>
        <v>0</v>
      </c>
      <c r="BY58">
        <f>VLOOKUP(BW58,BS57:BV66,3,FALSE)</f>
        <v>0</v>
      </c>
      <c r="BZ58">
        <f>VLOOKUP(BW58,BS57:BV66,4,FALSE)</f>
        <v>0</v>
      </c>
      <c r="CA58" t="str">
        <f>BW58</f>
        <v>CITRATO DE METELO</v>
      </c>
      <c r="CB58">
        <f>VLOOKUP(CA58,BW57:BZ66,2,FALSE)</f>
        <v>0</v>
      </c>
      <c r="CC58">
        <f>VLOOKUP(CA58,BW57:BZ66,3,FALSE)</f>
        <v>0</v>
      </c>
      <c r="CD58">
        <f>VLOOKUP(CA58,BW57:BZ66,4,FALSE)</f>
        <v>0</v>
      </c>
      <c r="CE58" t="str">
        <f>CA58</f>
        <v>CITRATO DE METELO</v>
      </c>
      <c r="CF58">
        <f>VLOOKUP(CE58,CA57:CD66,2,FALSE)</f>
        <v>0</v>
      </c>
      <c r="CG58">
        <f>VLOOKUP(CE58,CA57:CD66,3,FALSE)</f>
        <v>0</v>
      </c>
      <c r="CH58">
        <f>VLOOKUP(CE58,CA57:CD66,4,FALSE)</f>
        <v>0</v>
      </c>
      <c r="CI58" t="str">
        <f>CE58</f>
        <v>CITRATO DE METELO</v>
      </c>
      <c r="CJ58">
        <f>VLOOKUP(CI58,CE57:CH66,2,FALSE)</f>
        <v>0</v>
      </c>
      <c r="CK58">
        <f>VLOOKUP(CI58,CE57:CH66,3,FALSE)</f>
        <v>0</v>
      </c>
      <c r="CL58">
        <f>VLOOKUP(CI58,CE57:CH66,4,FALSE)</f>
        <v>0</v>
      </c>
      <c r="CM58" t="str">
        <f>CI58</f>
        <v>CITRATO DE METELO</v>
      </c>
      <c r="CN58">
        <f>VLOOKUP(CM58,CI57:CL66,2,FALSE)</f>
        <v>0</v>
      </c>
      <c r="CO58">
        <f>VLOOKUP(CM58,CI57:CL66,3,FALSE)</f>
        <v>0</v>
      </c>
      <c r="CP58">
        <f>VLOOKUP(CM58,CI57:CL66,4,FALSE)</f>
        <v>0</v>
      </c>
      <c r="CQ58" t="str">
        <f>CM58</f>
        <v>CITRATO DE METELO</v>
      </c>
      <c r="CR58">
        <f>VLOOKUP(CQ58,CM57:CP66,2,FALSE)</f>
        <v>0</v>
      </c>
      <c r="CS58">
        <f>VLOOKUP(CQ58,CM57:CP66,3,FALSE)</f>
        <v>0</v>
      </c>
      <c r="CT58">
        <f>VLOOKUP(CQ58,CM57:CP66,4,FALSE)</f>
        <v>0</v>
      </c>
    </row>
    <row r="59" spans="6:98" ht="12.75">
      <c r="F59" t="str">
        <f t="shared" si="107"/>
        <v>CSK LA ROPA</v>
      </c>
      <c r="J59">
        <f t="shared" si="94"/>
        <v>0</v>
      </c>
      <c r="K59">
        <f t="shared" si="95"/>
        <v>0</v>
      </c>
      <c r="L59">
        <f t="shared" si="96"/>
        <v>0</v>
      </c>
      <c r="M59">
        <f t="shared" si="97"/>
        <v>0</v>
      </c>
      <c r="O59" t="str">
        <f>F59</f>
        <v>CSK LA ROPA</v>
      </c>
      <c r="P59">
        <f t="shared" si="98"/>
        <v>0</v>
      </c>
      <c r="Q59">
        <f t="shared" si="99"/>
        <v>0</v>
      </c>
      <c r="R59">
        <f t="shared" si="100"/>
        <v>0</v>
      </c>
      <c r="S59" t="str">
        <f>IF(AND(P57=P59,Q57=Q59,R59&gt;R57),O57,O59)</f>
        <v>CSK LA ROPA</v>
      </c>
      <c r="T59">
        <f t="shared" si="101"/>
        <v>0</v>
      </c>
      <c r="U59">
        <f t="shared" si="102"/>
        <v>0</v>
      </c>
      <c r="V59">
        <f t="shared" si="103"/>
        <v>0</v>
      </c>
      <c r="W59" t="str">
        <f>S59</f>
        <v>CSK LA ROPA</v>
      </c>
      <c r="X59">
        <f t="shared" si="104"/>
        <v>0</v>
      </c>
      <c r="Y59">
        <f t="shared" si="105"/>
        <v>0</v>
      </c>
      <c r="Z59">
        <f t="shared" si="106"/>
        <v>0</v>
      </c>
      <c r="AA59" t="str">
        <f>W59</f>
        <v>CSK LA ROPA</v>
      </c>
      <c r="AB59">
        <f>VLOOKUP(AA59,W57:Z66,2,FALSE)</f>
        <v>0</v>
      </c>
      <c r="AC59">
        <f>VLOOKUP(AA59,W57:Z66,3,FALSE)</f>
        <v>0</v>
      </c>
      <c r="AD59">
        <f>VLOOKUP(AA59,W57:Z66,4,FALSE)</f>
        <v>0</v>
      </c>
      <c r="AE59" t="str">
        <f>AA59</f>
        <v>CSK LA ROPA</v>
      </c>
      <c r="AF59">
        <f>VLOOKUP(AE59,AA57:AD66,2,FALSE)</f>
        <v>0</v>
      </c>
      <c r="AG59">
        <f>VLOOKUP(AE59,AA57:AD66,3,FALSE)</f>
        <v>0</v>
      </c>
      <c r="AH59">
        <f>VLOOKUP(AE59,AA57:AD66,4,FALSE)</f>
        <v>0</v>
      </c>
      <c r="AI59" t="str">
        <f>AE59</f>
        <v>CSK LA ROPA</v>
      </c>
      <c r="AJ59">
        <f>VLOOKUP(AI59,AE57:AH66,2,FALSE)</f>
        <v>0</v>
      </c>
      <c r="AK59">
        <f>VLOOKUP(AI59,AE57:AH66,3,FALSE)</f>
        <v>0</v>
      </c>
      <c r="AL59">
        <f>VLOOKUP(AI59,AE57:AH66,4,FALSE)</f>
        <v>0</v>
      </c>
      <c r="AM59" t="str">
        <f>IF(AND(AJ58=AJ59,AK58=AK59,AL59&gt;AL58),AI58,AI59)</f>
        <v>CSK LA ROPA</v>
      </c>
      <c r="AN59">
        <f>VLOOKUP(AM59,AI57:AL66,2,FALSE)</f>
        <v>0</v>
      </c>
      <c r="AO59">
        <f>VLOOKUP(AM59,AI57:AL66,3,FALSE)</f>
        <v>0</v>
      </c>
      <c r="AP59">
        <f>VLOOKUP(AM59,AI57:AL66,4,FALSE)</f>
        <v>0</v>
      </c>
      <c r="AQ59" t="str">
        <f>AM59</f>
        <v>CSK LA ROPA</v>
      </c>
      <c r="AR59">
        <f>VLOOKUP(AQ59,AM57:AP66,2,FALSE)</f>
        <v>0</v>
      </c>
      <c r="AS59">
        <f>VLOOKUP(AQ59,AM57:AP66,3,FALSE)</f>
        <v>0</v>
      </c>
      <c r="AT59">
        <f>VLOOKUP(AQ59,AM57:AP66,4,FALSE)</f>
        <v>0</v>
      </c>
      <c r="AU59" t="str">
        <f>AQ59</f>
        <v>CSK LA ROPA</v>
      </c>
      <c r="AV59">
        <f>VLOOKUP(AU59,AQ57:AT66,2,FALSE)</f>
        <v>0</v>
      </c>
      <c r="AW59">
        <f>VLOOKUP(AU59,AQ57:AT66,3,FALSE)</f>
        <v>0</v>
      </c>
      <c r="AX59">
        <f>VLOOKUP(AU59,AQ57:AT66,4,FALSE)</f>
        <v>0</v>
      </c>
      <c r="AY59" t="str">
        <f>AU59</f>
        <v>CSK LA ROPA</v>
      </c>
      <c r="AZ59">
        <f>VLOOKUP(AY59,AU57:AX66,2,FALSE)</f>
        <v>0</v>
      </c>
      <c r="BA59">
        <f>VLOOKUP(AY59,AU57:AX66,3,FALSE)</f>
        <v>0</v>
      </c>
      <c r="BB59">
        <f>VLOOKUP(AY59,AU57:AX66,4,FALSE)</f>
        <v>0</v>
      </c>
      <c r="BC59" t="str">
        <f>AY59</f>
        <v>CSK LA ROPA</v>
      </c>
      <c r="BD59">
        <f>VLOOKUP(BC59,AY57:BB66,2,FALSE)</f>
        <v>0</v>
      </c>
      <c r="BE59">
        <f>VLOOKUP(BC59,AY57:BB66,3,FALSE)</f>
        <v>0</v>
      </c>
      <c r="BF59">
        <f>VLOOKUP(BC59,AY57:BB66,4,FALSE)</f>
        <v>0</v>
      </c>
      <c r="BG59" t="str">
        <f>IF(AND(BD59=BD60,BE59=BE60,BF60&gt;BF59),BC60,BC59)</f>
        <v>CSK LA ROPA</v>
      </c>
      <c r="BH59">
        <f>VLOOKUP(BG59,BC57:BF66,2,FALSE)</f>
        <v>0</v>
      </c>
      <c r="BI59">
        <f>VLOOKUP(BG59,BC57:BF66,3,FALSE)</f>
        <v>0</v>
      </c>
      <c r="BJ59">
        <f>VLOOKUP(BG59,BC57:BF66,4,FALSE)</f>
        <v>0</v>
      </c>
      <c r="BK59" t="str">
        <f>IF(AND(BH59=BH61,BI59=BI61,BJ61&gt;BJ59),BG61,BG59)</f>
        <v>CSK LA ROPA</v>
      </c>
      <c r="BL59">
        <f>VLOOKUP(BK59,BG57:BJ66,2,FALSE)</f>
        <v>0</v>
      </c>
      <c r="BM59">
        <f>VLOOKUP(BK59,BG57:BJ66,3,FALSE)</f>
        <v>0</v>
      </c>
      <c r="BN59">
        <f>VLOOKUP(BK59,BG57:BJ66,4,FALSE)</f>
        <v>0</v>
      </c>
      <c r="BO59" t="str">
        <f>IF(AND(BL59=BL62,BM59=BM62,BN62&gt;BN59),BK62,BK59)</f>
        <v>CSK LA ROPA</v>
      </c>
      <c r="BP59">
        <f>VLOOKUP(BO59,BK57:BN66,2,FALSE)</f>
        <v>0</v>
      </c>
      <c r="BQ59">
        <f>VLOOKUP(BO59,BK57:BN66,3,FALSE)</f>
        <v>0</v>
      </c>
      <c r="BR59">
        <f>VLOOKUP(BO59,BK57:BN66,4,FALSE)</f>
        <v>0</v>
      </c>
      <c r="BS59" t="str">
        <f>IF(AND(BP59=BP63,BQ59=BQ63,BR63&gt;BR59),BO63,BO59)</f>
        <v>CSK LA ROPA</v>
      </c>
      <c r="BT59">
        <f>VLOOKUP(BS59,BO57:BR66,2,FALSE)</f>
        <v>0</v>
      </c>
      <c r="BU59">
        <f>VLOOKUP(BS59,BO57:BR66,3,FALSE)</f>
        <v>0</v>
      </c>
      <c r="BV59">
        <f>VLOOKUP(BS59,BO57:BR66,4,FALSE)</f>
        <v>0</v>
      </c>
      <c r="BW59" t="str">
        <f>BS59</f>
        <v>CSK LA ROPA</v>
      </c>
      <c r="BX59">
        <f>VLOOKUP(BW59,BS57:BV66,2,FALSE)</f>
        <v>0</v>
      </c>
      <c r="BY59">
        <f>VLOOKUP(BW59,BS57:BV66,3,FALSE)</f>
        <v>0</v>
      </c>
      <c r="BZ59">
        <f>VLOOKUP(BW59,BS57:BV66,4,FALSE)</f>
        <v>0</v>
      </c>
      <c r="CA59" t="str">
        <f>BW59</f>
        <v>CSK LA ROPA</v>
      </c>
      <c r="CB59">
        <f>VLOOKUP(CA59,BW57:BZ66,2,FALSE)</f>
        <v>0</v>
      </c>
      <c r="CC59">
        <f>VLOOKUP(CA59,BW57:BZ66,3,FALSE)</f>
        <v>0</v>
      </c>
      <c r="CD59">
        <f>VLOOKUP(CA59,BW57:BZ66,4,FALSE)</f>
        <v>0</v>
      </c>
      <c r="CE59" t="str">
        <f>CA59</f>
        <v>CSK LA ROPA</v>
      </c>
      <c r="CF59">
        <f>VLOOKUP(CE59,CA57:CD66,2,FALSE)</f>
        <v>0</v>
      </c>
      <c r="CG59">
        <f>VLOOKUP(CE59,CA57:CD66,3,FALSE)</f>
        <v>0</v>
      </c>
      <c r="CH59">
        <f>VLOOKUP(CE59,CA57:CD66,4,FALSE)</f>
        <v>0</v>
      </c>
      <c r="CI59" t="str">
        <f>CE59</f>
        <v>CSK LA ROPA</v>
      </c>
      <c r="CJ59">
        <f>VLOOKUP(CI59,CE57:CH66,2,FALSE)</f>
        <v>0</v>
      </c>
      <c r="CK59">
        <f>VLOOKUP(CI59,CE57:CH66,3,FALSE)</f>
        <v>0</v>
      </c>
      <c r="CL59">
        <f>VLOOKUP(CI59,CE57:CH66,4,FALSE)</f>
        <v>0</v>
      </c>
      <c r="CM59" t="str">
        <f>CI59</f>
        <v>CSK LA ROPA</v>
      </c>
      <c r="CN59">
        <f>VLOOKUP(CM59,CI57:CL66,2,FALSE)</f>
        <v>0</v>
      </c>
      <c r="CO59">
        <f>VLOOKUP(CM59,CI57:CL66,3,FALSE)</f>
        <v>0</v>
      </c>
      <c r="CP59">
        <f>VLOOKUP(CM59,CI57:CL66,4,FALSE)</f>
        <v>0</v>
      </c>
      <c r="CQ59" t="str">
        <f>CM59</f>
        <v>CSK LA ROPA</v>
      </c>
      <c r="CR59">
        <f>VLOOKUP(CQ59,CM57:CP66,2,FALSE)</f>
        <v>0</v>
      </c>
      <c r="CS59">
        <f>VLOOKUP(CQ59,CM57:CP66,3,FALSE)</f>
        <v>0</v>
      </c>
      <c r="CT59">
        <f>VLOOKUP(CQ59,CM57:CP66,4,FALSE)</f>
        <v>0</v>
      </c>
    </row>
    <row r="60" spans="6:98" ht="12.75">
      <c r="F60" t="str">
        <f t="shared" si="107"/>
        <v>MULAX F.C.</v>
      </c>
      <c r="J60">
        <f t="shared" si="94"/>
        <v>0</v>
      </c>
      <c r="K60">
        <f t="shared" si="95"/>
        <v>0</v>
      </c>
      <c r="L60">
        <f t="shared" si="96"/>
        <v>0</v>
      </c>
      <c r="M60">
        <f t="shared" si="97"/>
        <v>0</v>
      </c>
      <c r="O60" t="str">
        <f>F60</f>
        <v>MULAX F.C.</v>
      </c>
      <c r="P60">
        <f t="shared" si="98"/>
        <v>0</v>
      </c>
      <c r="Q60">
        <f t="shared" si="99"/>
        <v>0</v>
      </c>
      <c r="R60">
        <f t="shared" si="100"/>
        <v>0</v>
      </c>
      <c r="S60" t="str">
        <f>O60</f>
        <v>MULAX F.C.</v>
      </c>
      <c r="T60">
        <f t="shared" si="101"/>
        <v>0</v>
      </c>
      <c r="U60">
        <f t="shared" si="102"/>
        <v>0</v>
      </c>
      <c r="V60">
        <f t="shared" si="103"/>
        <v>0</v>
      </c>
      <c r="W60" t="str">
        <f>IF(AND(T57=T60,U57=U60,V60&gt;V57),S57,S60)</f>
        <v>MULAX F.C.</v>
      </c>
      <c r="X60">
        <f t="shared" si="104"/>
        <v>0</v>
      </c>
      <c r="Y60">
        <f t="shared" si="105"/>
        <v>0</v>
      </c>
      <c r="Z60">
        <f t="shared" si="106"/>
        <v>0</v>
      </c>
      <c r="AA60" t="str">
        <f>W60</f>
        <v>MULAX F.C.</v>
      </c>
      <c r="AB60">
        <f>VLOOKUP(AA60,W57:Z66,2,FALSE)</f>
        <v>0</v>
      </c>
      <c r="AC60">
        <f>VLOOKUP(AA60,W57:Z66,3,FALSE)</f>
        <v>0</v>
      </c>
      <c r="AD60">
        <f>VLOOKUP(AA60,W57:Z66,4,FALSE)</f>
        <v>0</v>
      </c>
      <c r="AE60" t="str">
        <f>AA60</f>
        <v>MULAX F.C.</v>
      </c>
      <c r="AF60">
        <f>VLOOKUP(AE60,AA57:AD66,2,FALSE)</f>
        <v>0</v>
      </c>
      <c r="AG60">
        <f>VLOOKUP(AE60,AA57:AD66,3,FALSE)</f>
        <v>0</v>
      </c>
      <c r="AH60">
        <f>VLOOKUP(AE60,AA57:AD66,4,FALSE)</f>
        <v>0</v>
      </c>
      <c r="AI60" t="str">
        <f>AE60</f>
        <v>MULAX F.C.</v>
      </c>
      <c r="AJ60">
        <f>VLOOKUP(AI60,AE57:AH66,2,FALSE)</f>
        <v>0</v>
      </c>
      <c r="AK60">
        <f>VLOOKUP(AI60,AE57:AH66,3,FALSE)</f>
        <v>0</v>
      </c>
      <c r="AL60">
        <f>VLOOKUP(AI60,AE57:AH66,4,FALSE)</f>
        <v>0</v>
      </c>
      <c r="AM60" t="str">
        <f>AI60</f>
        <v>MULAX F.C.</v>
      </c>
      <c r="AN60">
        <f>VLOOKUP(AM60,AI57:AL66,2,FALSE)</f>
        <v>0</v>
      </c>
      <c r="AO60">
        <f>VLOOKUP(AM60,AI57:AL66,3,FALSE)</f>
        <v>0</v>
      </c>
      <c r="AP60">
        <f>VLOOKUP(AM60,AI57:AL66,4,FALSE)</f>
        <v>0</v>
      </c>
      <c r="AQ60" t="str">
        <f>IF(AND(AN58=AN60,AO58=AO60,AP60&gt;AP58),AM58,AM60)</f>
        <v>MULAX F.C.</v>
      </c>
      <c r="AR60">
        <f>VLOOKUP(AQ60,AM57:AP66,2,FALSE)</f>
        <v>0</v>
      </c>
      <c r="AS60">
        <f>VLOOKUP(AQ60,AM57:AP66,3,FALSE)</f>
        <v>0</v>
      </c>
      <c r="AT60">
        <f>VLOOKUP(AQ60,AM57:AP66,4,FALSE)</f>
        <v>0</v>
      </c>
      <c r="AU60" t="str">
        <f>AQ60</f>
        <v>MULAX F.C.</v>
      </c>
      <c r="AV60">
        <f>VLOOKUP(AU60,AQ57:AT66,2,FALSE)</f>
        <v>0</v>
      </c>
      <c r="AW60">
        <f>VLOOKUP(AU60,AQ57:AT66,3,FALSE)</f>
        <v>0</v>
      </c>
      <c r="AX60">
        <f>VLOOKUP(AU60,AQ57:AT66,4,FALSE)</f>
        <v>0</v>
      </c>
      <c r="AY60" t="str">
        <f>AU60</f>
        <v>MULAX F.C.</v>
      </c>
      <c r="AZ60">
        <f>VLOOKUP(AY60,AU57:AX66,2,FALSE)</f>
        <v>0</v>
      </c>
      <c r="BA60">
        <f>VLOOKUP(AY60,AU57:AX66,3,FALSE)</f>
        <v>0</v>
      </c>
      <c r="BB60">
        <f>VLOOKUP(AY60,AU57:AX66,4,FALSE)</f>
        <v>0</v>
      </c>
      <c r="BC60" t="str">
        <f>AY60</f>
        <v>MULAX F.C.</v>
      </c>
      <c r="BD60">
        <f>VLOOKUP(BC60,AY57:BB66,2,FALSE)</f>
        <v>0</v>
      </c>
      <c r="BE60">
        <f>VLOOKUP(BC60,AY57:BB66,3,FALSE)</f>
        <v>0</v>
      </c>
      <c r="BF60">
        <f>VLOOKUP(BC60,AY57:BB66,4,FALSE)</f>
        <v>0</v>
      </c>
      <c r="BG60" t="str">
        <f>IF(AND(BD59=BD60,BE59=BE60,BF60&gt;BF59),BC59,BC60)</f>
        <v>MULAX F.C.</v>
      </c>
      <c r="BH60">
        <f>VLOOKUP(BG60,BC57:BF66,2,FALSE)</f>
        <v>0</v>
      </c>
      <c r="BI60">
        <f>VLOOKUP(BG60,BC57:BF66,3,FALSE)</f>
        <v>0</v>
      </c>
      <c r="BJ60">
        <f>VLOOKUP(BG60,BC57:BF66,4,FALSE)</f>
        <v>0</v>
      </c>
      <c r="BK60" t="str">
        <f>BG60</f>
        <v>MULAX F.C.</v>
      </c>
      <c r="BL60">
        <f>VLOOKUP(BK60,BG57:BJ66,2,FALSE)</f>
        <v>0</v>
      </c>
      <c r="BM60">
        <f>VLOOKUP(BK60,BG57:BJ66,3,FALSE)</f>
        <v>0</v>
      </c>
      <c r="BN60">
        <f>VLOOKUP(BK60,BG57:BJ66,4,FALSE)</f>
        <v>0</v>
      </c>
      <c r="BO60" t="str">
        <f>BK60</f>
        <v>MULAX F.C.</v>
      </c>
      <c r="BP60">
        <f>VLOOKUP(BO60,BK57:BN66,2,FALSE)</f>
        <v>0</v>
      </c>
      <c r="BQ60">
        <f>VLOOKUP(BO60,BK57:BN66,3,FALSE)</f>
        <v>0</v>
      </c>
      <c r="BR60">
        <f>VLOOKUP(BO60,BK57:BN66,4,FALSE)</f>
        <v>0</v>
      </c>
      <c r="BS60" t="str">
        <f>BO60</f>
        <v>MULAX F.C.</v>
      </c>
      <c r="BT60">
        <f>VLOOKUP(BS60,BO57:BR66,2,FALSE)</f>
        <v>0</v>
      </c>
      <c r="BU60">
        <f>VLOOKUP(BS60,BO57:BR66,3,FALSE)</f>
        <v>0</v>
      </c>
      <c r="BV60">
        <f>VLOOKUP(BS60,BO57:BR66,4,FALSE)</f>
        <v>0</v>
      </c>
      <c r="BW60" t="str">
        <f>IF(AND(BT60=BT61,BU60=BU61,BV61&gt;BV60),BS61,BS60)</f>
        <v>MULAX F.C.</v>
      </c>
      <c r="BX60">
        <f>VLOOKUP(BW60,BS57:BV66,2,FALSE)</f>
        <v>0</v>
      </c>
      <c r="BY60">
        <f>VLOOKUP(BW60,BS57:BV66,3,FALSE)</f>
        <v>0</v>
      </c>
      <c r="BZ60">
        <f>VLOOKUP(BW60,BS57:BV66,4,FALSE)</f>
        <v>0</v>
      </c>
      <c r="CA60" t="str">
        <f>IF(AND(BX60=BX62,BY60=BY62,BZ62&gt;BZ60),BW62,BW60)</f>
        <v>MULAX F.C.</v>
      </c>
      <c r="CB60">
        <f>VLOOKUP(CA60,BW57:BZ66,2,FALSE)</f>
        <v>0</v>
      </c>
      <c r="CC60">
        <f>VLOOKUP(CA60,BW57:BZ66,3,FALSE)</f>
        <v>0</v>
      </c>
      <c r="CD60">
        <f>VLOOKUP(CA60,BW57:BZ66,4,FALSE)</f>
        <v>0</v>
      </c>
      <c r="CE60" t="str">
        <f>IF(AND(CB60=CB63,CC60=CC63,CD63&gt;CD60),CA63,CA60)</f>
        <v>MULAX F.C.</v>
      </c>
      <c r="CF60">
        <f>VLOOKUP(CE60,CA57:CD66,2,FALSE)</f>
        <v>0</v>
      </c>
      <c r="CG60">
        <f>VLOOKUP(CE60,CA57:CD66,3,FALSE)</f>
        <v>0</v>
      </c>
      <c r="CH60">
        <f>VLOOKUP(CE60,CA57:CD66,4,FALSE)</f>
        <v>0</v>
      </c>
      <c r="CI60" t="str">
        <f>CE60</f>
        <v>MULAX F.C.</v>
      </c>
      <c r="CJ60">
        <f>VLOOKUP(CI60,CE57:CH66,2,FALSE)</f>
        <v>0</v>
      </c>
      <c r="CK60">
        <f>VLOOKUP(CI60,CE57:CH66,3,FALSE)</f>
        <v>0</v>
      </c>
      <c r="CL60">
        <f>VLOOKUP(CI60,CE57:CH66,4,FALSE)</f>
        <v>0</v>
      </c>
      <c r="CM60" t="str">
        <f>CI60</f>
        <v>MULAX F.C.</v>
      </c>
      <c r="CN60">
        <f>VLOOKUP(CM60,CI57:CL66,2,FALSE)</f>
        <v>0</v>
      </c>
      <c r="CO60">
        <f>VLOOKUP(CM60,CI57:CL66,3,FALSE)</f>
        <v>0</v>
      </c>
      <c r="CP60">
        <f>VLOOKUP(CM60,CI57:CL66,4,FALSE)</f>
        <v>0</v>
      </c>
      <c r="CQ60" t="str">
        <f>CM60</f>
        <v>MULAX F.C.</v>
      </c>
      <c r="CR60">
        <f>VLOOKUP(CQ60,CM57:CP66,2,FALSE)</f>
        <v>0</v>
      </c>
      <c r="CS60">
        <f>VLOOKUP(CQ60,CM57:CP66,3,FALSE)</f>
        <v>0</v>
      </c>
      <c r="CT60">
        <f>VLOOKUP(CQ60,CM57:CP66,4,FALSE)</f>
        <v>0</v>
      </c>
    </row>
    <row r="61" spans="6:98" ht="12.75">
      <c r="F61" t="str">
        <f t="shared" si="107"/>
        <v>KHAREBERG F.C.</v>
      </c>
      <c r="J61">
        <f t="shared" si="94"/>
        <v>0</v>
      </c>
      <c r="K61">
        <f t="shared" si="95"/>
        <v>0</v>
      </c>
      <c r="L61">
        <f t="shared" si="96"/>
        <v>0</v>
      </c>
      <c r="M61">
        <f t="shared" si="97"/>
        <v>0</v>
      </c>
      <c r="O61" t="str">
        <f>F61</f>
        <v>KHAREBERG F.C.</v>
      </c>
      <c r="P61">
        <f t="shared" si="98"/>
        <v>0</v>
      </c>
      <c r="Q61">
        <f t="shared" si="99"/>
        <v>0</v>
      </c>
      <c r="R61">
        <f t="shared" si="100"/>
        <v>0</v>
      </c>
      <c r="S61" t="str">
        <f>O61</f>
        <v>KHAREBERG F.C.</v>
      </c>
      <c r="T61">
        <f t="shared" si="101"/>
        <v>0</v>
      </c>
      <c r="U61">
        <f t="shared" si="102"/>
        <v>0</v>
      </c>
      <c r="V61">
        <f t="shared" si="103"/>
        <v>0</v>
      </c>
      <c r="W61" t="str">
        <f>S61</f>
        <v>KHAREBERG F.C.</v>
      </c>
      <c r="X61">
        <f t="shared" si="104"/>
        <v>0</v>
      </c>
      <c r="Y61">
        <f t="shared" si="105"/>
        <v>0</v>
      </c>
      <c r="Z61">
        <f t="shared" si="106"/>
        <v>0</v>
      </c>
      <c r="AA61" t="str">
        <f>IF(AND(X57=X61,Y57=Y61,Z61&gt;Z57),W57,W61)</f>
        <v>KHAREBERG F.C.</v>
      </c>
      <c r="AB61">
        <f>VLOOKUP(AA61,W57:Z66,2,FALSE)</f>
        <v>0</v>
      </c>
      <c r="AC61">
        <f>VLOOKUP(AA61,W57:Z66,3,FALSE)</f>
        <v>0</v>
      </c>
      <c r="AD61">
        <f>VLOOKUP(AA61,W57:Z66,4,FALSE)</f>
        <v>0</v>
      </c>
      <c r="AE61" t="str">
        <f>AA61</f>
        <v>KHAREBERG F.C.</v>
      </c>
      <c r="AF61">
        <f>VLOOKUP(AE61,AA57:AD66,2,FALSE)</f>
        <v>0</v>
      </c>
      <c r="AG61">
        <f>VLOOKUP(AE61,AA57:AD66,3,FALSE)</f>
        <v>0</v>
      </c>
      <c r="AH61">
        <f>VLOOKUP(AE61,AA57:AD66,4,FALSE)</f>
        <v>0</v>
      </c>
      <c r="AI61" t="str">
        <f>AE61</f>
        <v>KHAREBERG F.C.</v>
      </c>
      <c r="AJ61">
        <f>VLOOKUP(AI61,AE57:AH66,2,FALSE)</f>
        <v>0</v>
      </c>
      <c r="AK61">
        <f>VLOOKUP(AI61,AE57:AH66,3,FALSE)</f>
        <v>0</v>
      </c>
      <c r="AL61">
        <f>VLOOKUP(AI61,AE57:AH66,4,FALSE)</f>
        <v>0</v>
      </c>
      <c r="AM61" t="str">
        <f>AI61</f>
        <v>KHAREBERG F.C.</v>
      </c>
      <c r="AN61">
        <f>VLOOKUP(AM61,AI57:AL66,2,FALSE)</f>
        <v>0</v>
      </c>
      <c r="AO61">
        <f>VLOOKUP(AM61,AI57:AL66,3,FALSE)</f>
        <v>0</v>
      </c>
      <c r="AP61">
        <f>VLOOKUP(AM61,AI57:AL66,4,FALSE)</f>
        <v>0</v>
      </c>
      <c r="AQ61" t="str">
        <f>AM61</f>
        <v>KHAREBERG F.C.</v>
      </c>
      <c r="AR61">
        <f>VLOOKUP(AQ61,AM57:AP66,2,FALSE)</f>
        <v>0</v>
      </c>
      <c r="AS61">
        <f>VLOOKUP(AQ61,AM57:AP66,3,FALSE)</f>
        <v>0</v>
      </c>
      <c r="AT61">
        <f>VLOOKUP(AQ61,AM57:AP66,4,FALSE)</f>
        <v>0</v>
      </c>
      <c r="AU61" t="str">
        <f>IF(AND(AR58=AR61,AS58=AS61,AT61&gt;AT58),AQ58,AQ61)</f>
        <v>KHAREBERG F.C.</v>
      </c>
      <c r="AV61">
        <f>VLOOKUP(AU61,AQ57:AT66,2,FALSE)</f>
        <v>0</v>
      </c>
      <c r="AW61">
        <f>VLOOKUP(AU61,AQ57:AT66,3,FALSE)</f>
        <v>0</v>
      </c>
      <c r="AX61">
        <f>VLOOKUP(AU61,AQ57:AT66,4,FALSE)</f>
        <v>0</v>
      </c>
      <c r="AY61" t="str">
        <f>AU61</f>
        <v>KHAREBERG F.C.</v>
      </c>
      <c r="AZ61">
        <f>VLOOKUP(AY61,AU57:AX66,2,FALSE)</f>
        <v>0</v>
      </c>
      <c r="BA61">
        <f>VLOOKUP(AY61,AU57:AX66,3,FALSE)</f>
        <v>0</v>
      </c>
      <c r="BB61">
        <f>VLOOKUP(AY61,AU57:AX66,4,FALSE)</f>
        <v>0</v>
      </c>
      <c r="BC61" t="str">
        <f>AY61</f>
        <v>KHAREBERG F.C.</v>
      </c>
      <c r="BD61">
        <f>VLOOKUP(BC61,AY57:BB66,2,FALSE)</f>
        <v>0</v>
      </c>
      <c r="BE61">
        <f>VLOOKUP(BC61,AY57:BB66,3,FALSE)</f>
        <v>0</v>
      </c>
      <c r="BF61">
        <f>VLOOKUP(BC61,AY57:BB66,4,FALSE)</f>
        <v>0</v>
      </c>
      <c r="BG61" t="str">
        <f>BC61</f>
        <v>KHAREBERG F.C.</v>
      </c>
      <c r="BH61">
        <f>VLOOKUP(BG61,BC57:BF66,2,FALSE)</f>
        <v>0</v>
      </c>
      <c r="BI61">
        <f>VLOOKUP(BG61,BC57:BF66,3,FALSE)</f>
        <v>0</v>
      </c>
      <c r="BJ61">
        <f>VLOOKUP(BG61,BC57:BF66,4,FALSE)</f>
        <v>0</v>
      </c>
      <c r="BK61" t="str">
        <f>IF(AND(BH59=BH61,BI59=BI61,BJ61&gt;BJ59),BG59,BG61)</f>
        <v>KHAREBERG F.C.</v>
      </c>
      <c r="BL61">
        <f>VLOOKUP(BK61,BG57:BJ66,2,FALSE)</f>
        <v>0</v>
      </c>
      <c r="BM61">
        <f>VLOOKUP(BK61,BG57:BJ66,3,FALSE)</f>
        <v>0</v>
      </c>
      <c r="BN61">
        <f>VLOOKUP(BK61,BG57:BJ66,4,FALSE)</f>
        <v>0</v>
      </c>
      <c r="BO61" t="str">
        <f>BK61</f>
        <v>KHAREBERG F.C.</v>
      </c>
      <c r="BP61">
        <f>VLOOKUP(BO61,BK57:BN66,2,FALSE)</f>
        <v>0</v>
      </c>
      <c r="BQ61">
        <f>VLOOKUP(BO61,BK57:BN66,3,FALSE)</f>
        <v>0</v>
      </c>
      <c r="BR61">
        <f>VLOOKUP(BO61,BK57:BN66,4,FALSE)</f>
        <v>0</v>
      </c>
      <c r="BS61" t="str">
        <f>BO61</f>
        <v>KHAREBERG F.C.</v>
      </c>
      <c r="BT61">
        <f>VLOOKUP(BS61,BO57:BR66,2,FALSE)</f>
        <v>0</v>
      </c>
      <c r="BU61">
        <f>VLOOKUP(BS61,BO57:BR66,3,FALSE)</f>
        <v>0</v>
      </c>
      <c r="BV61">
        <f>VLOOKUP(BS61,BO57:BR66,4,FALSE)</f>
        <v>0</v>
      </c>
      <c r="BW61" t="str">
        <f>IF(AND(BT60=BT61,BU60=BU61,BV61&gt;BV60),BS60,BS61)</f>
        <v>KHAREBERG F.C.</v>
      </c>
      <c r="BX61">
        <f>VLOOKUP(BW61,BS57:BV66,2,FALSE)</f>
        <v>0</v>
      </c>
      <c r="BY61">
        <f>VLOOKUP(BW61,BS57:BV66,3,FALSE)</f>
        <v>0</v>
      </c>
      <c r="BZ61">
        <f>VLOOKUP(BW61,BS57:BV66,4,FALSE)</f>
        <v>0</v>
      </c>
      <c r="CA61" t="str">
        <f>BW61</f>
        <v>KHAREBERG F.C.</v>
      </c>
      <c r="CB61">
        <f>VLOOKUP(CA61,BW57:BZ66,2,FALSE)</f>
        <v>0</v>
      </c>
      <c r="CC61">
        <f>VLOOKUP(CA61,BW57:BZ66,3,FALSE)</f>
        <v>0</v>
      </c>
      <c r="CD61">
        <f>VLOOKUP(CA61,BW57:BZ66,4,FALSE)</f>
        <v>0</v>
      </c>
      <c r="CE61" t="str">
        <f>CA61</f>
        <v>KHAREBERG F.C.</v>
      </c>
      <c r="CF61">
        <f>VLOOKUP(CE61,CA57:CD66,2,FALSE)</f>
        <v>0</v>
      </c>
      <c r="CG61">
        <f>VLOOKUP(CE61,CA57:CD66,3,FALSE)</f>
        <v>0</v>
      </c>
      <c r="CH61">
        <f>VLOOKUP(CE61,CA57:CD66,4,FALSE)</f>
        <v>0</v>
      </c>
      <c r="CI61" t="str">
        <f>IF(AND(CF61=CF62,CG61=CG62,CH62&gt;CH61),CE62,CE61)</f>
        <v>KHAREBERG F.C.</v>
      </c>
      <c r="CJ61">
        <f>VLOOKUP(CI61,CE57:CH66,2,FALSE)</f>
        <v>0</v>
      </c>
      <c r="CK61">
        <f>VLOOKUP(CI61,CE57:CH66,3,FALSE)</f>
        <v>0</v>
      </c>
      <c r="CL61">
        <f>VLOOKUP(CI61,CE57:CH66,4,FALSE)</f>
        <v>0</v>
      </c>
      <c r="CM61" t="str">
        <f>IF(AND(CJ61=CJ63,CK61=CK63,CL63&gt;CL61),CI63,CI61)</f>
        <v>KHAREBERG F.C.</v>
      </c>
      <c r="CN61">
        <f>VLOOKUP(CM61,CI57:CL66,2,FALSE)</f>
        <v>0</v>
      </c>
      <c r="CO61">
        <f>VLOOKUP(CM61,CI57:CL66,3,FALSE)</f>
        <v>0</v>
      </c>
      <c r="CP61">
        <f>VLOOKUP(CM61,CI57:CL66,4,FALSE)</f>
        <v>0</v>
      </c>
      <c r="CQ61" t="str">
        <f>CM61</f>
        <v>KHAREBERG F.C.</v>
      </c>
      <c r="CR61">
        <f>VLOOKUP(CQ61,CM57:CP66,2,FALSE)</f>
        <v>0</v>
      </c>
      <c r="CS61">
        <f>VLOOKUP(CQ61,CM57:CP66,3,FALSE)</f>
        <v>0</v>
      </c>
      <c r="CT61">
        <f>VLOOKUP(CQ61,CM57:CP66,4,FALSE)</f>
        <v>0</v>
      </c>
    </row>
    <row r="62" spans="6:98" ht="12.75">
      <c r="F62" t="str">
        <f t="shared" si="107"/>
        <v>LOS REVUELTOS FC</v>
      </c>
      <c r="J62">
        <f t="shared" si="94"/>
        <v>0</v>
      </c>
      <c r="K62">
        <f t="shared" si="95"/>
        <v>0</v>
      </c>
      <c r="L62">
        <f t="shared" si="96"/>
        <v>0</v>
      </c>
      <c r="M62">
        <f t="shared" si="97"/>
        <v>0</v>
      </c>
      <c r="O62" t="str">
        <f>F62</f>
        <v>LOS REVUELTOS FC</v>
      </c>
      <c r="P62">
        <f t="shared" si="98"/>
        <v>0</v>
      </c>
      <c r="Q62">
        <f t="shared" si="99"/>
        <v>0</v>
      </c>
      <c r="R62">
        <f t="shared" si="100"/>
        <v>0</v>
      </c>
      <c r="S62" t="str">
        <f>O62</f>
        <v>LOS REVUELTOS FC</v>
      </c>
      <c r="T62">
        <f t="shared" si="101"/>
        <v>0</v>
      </c>
      <c r="U62">
        <f t="shared" si="102"/>
        <v>0</v>
      </c>
      <c r="V62">
        <f t="shared" si="103"/>
        <v>0</v>
      </c>
      <c r="W62" t="str">
        <f>S62</f>
        <v>LOS REVUELTOS FC</v>
      </c>
      <c r="X62">
        <f t="shared" si="104"/>
        <v>0</v>
      </c>
      <c r="Y62">
        <f t="shared" si="105"/>
        <v>0</v>
      </c>
      <c r="Z62">
        <f t="shared" si="106"/>
        <v>0</v>
      </c>
      <c r="AA62" t="str">
        <f>W62</f>
        <v>LOS REVUELTOS FC</v>
      </c>
      <c r="AB62">
        <f>VLOOKUP(AA62,W57:Z66,2,FALSE)</f>
        <v>0</v>
      </c>
      <c r="AC62">
        <f>VLOOKUP(AA62,W57:Z66,3,FALSE)</f>
        <v>0</v>
      </c>
      <c r="AD62">
        <f>VLOOKUP(AA62,W57:Z66,4,FALSE)</f>
        <v>0</v>
      </c>
      <c r="AE62" t="str">
        <f>IF(AND(AB57=AB62,AC57=AC62,AD62&gt;AD57),AA57,AA62)</f>
        <v>LOS REVUELTOS FC</v>
      </c>
      <c r="AF62">
        <f>VLOOKUP(AE62,AA57:AD66,2,FALSE)</f>
        <v>0</v>
      </c>
      <c r="AG62">
        <f>VLOOKUP(AE62,AA57:AD66,3,FALSE)</f>
        <v>0</v>
      </c>
      <c r="AH62">
        <f>VLOOKUP(AE62,AA57:AD66,4,FALSE)</f>
        <v>0</v>
      </c>
      <c r="AI62" t="str">
        <f>AE62</f>
        <v>LOS REVUELTOS FC</v>
      </c>
      <c r="AJ62">
        <f>VLOOKUP(AI62,AE57:AH66,2,FALSE)</f>
        <v>0</v>
      </c>
      <c r="AK62">
        <f>VLOOKUP(AI62,AE57:AH66,3,FALSE)</f>
        <v>0</v>
      </c>
      <c r="AL62">
        <f>VLOOKUP(AI62,AE57:AH66,4,FALSE)</f>
        <v>0</v>
      </c>
      <c r="AM62" t="str">
        <f>AI62</f>
        <v>LOS REVUELTOS FC</v>
      </c>
      <c r="AN62">
        <f>VLOOKUP(AM62,AI57:AL66,2,FALSE)</f>
        <v>0</v>
      </c>
      <c r="AO62">
        <f>VLOOKUP(AM62,AI57:AL66,3,FALSE)</f>
        <v>0</v>
      </c>
      <c r="AP62">
        <f>VLOOKUP(AM62,AI57:AL66,4,FALSE)</f>
        <v>0</v>
      </c>
      <c r="AQ62" t="str">
        <f>AM62</f>
        <v>LOS REVUELTOS FC</v>
      </c>
      <c r="AR62">
        <f>VLOOKUP(AQ62,AM57:AP66,2,FALSE)</f>
        <v>0</v>
      </c>
      <c r="AS62">
        <f>VLOOKUP(AQ62,AM57:AP66,3,FALSE)</f>
        <v>0</v>
      </c>
      <c r="AT62">
        <f>VLOOKUP(AQ62,AM57:AP66,4,FALSE)</f>
        <v>0</v>
      </c>
      <c r="AU62" t="str">
        <f>AQ62</f>
        <v>LOS REVUELTOS FC</v>
      </c>
      <c r="AV62">
        <f>VLOOKUP(AU62,AQ57:AT66,2,FALSE)</f>
        <v>0</v>
      </c>
      <c r="AW62">
        <f>VLOOKUP(AU62,AQ57:AT66,3,FALSE)</f>
        <v>0</v>
      </c>
      <c r="AX62">
        <f>VLOOKUP(AU62,AQ57:AT66,4,FALSE)</f>
        <v>0</v>
      </c>
      <c r="AY62" t="str">
        <f>IF(AND(AV58=AV62,AW58=AW62,AX62&gt;AX58),AU58,AU62)</f>
        <v>LOS REVUELTOS FC</v>
      </c>
      <c r="AZ62">
        <f>VLOOKUP(AY62,AU57:AX66,2,FALSE)</f>
        <v>0</v>
      </c>
      <c r="BA62">
        <f>VLOOKUP(AY62,AU57:AX66,3,FALSE)</f>
        <v>0</v>
      </c>
      <c r="BB62">
        <f>VLOOKUP(AY62,AU57:AX66,4,FALSE)</f>
        <v>0</v>
      </c>
      <c r="BC62" t="str">
        <f>AY62</f>
        <v>LOS REVUELTOS FC</v>
      </c>
      <c r="BD62">
        <f>VLOOKUP(BC62,AY57:BB66,2,FALSE)</f>
        <v>0</v>
      </c>
      <c r="BE62">
        <f>VLOOKUP(BC62,AY57:BB66,3,FALSE)</f>
        <v>0</v>
      </c>
      <c r="BF62">
        <f>VLOOKUP(BC62,AY57:BB66,4,FALSE)</f>
        <v>0</v>
      </c>
      <c r="BG62" t="str">
        <f>BC62</f>
        <v>LOS REVUELTOS FC</v>
      </c>
      <c r="BH62">
        <f>VLOOKUP(BG62,BC57:BF66,2,FALSE)</f>
        <v>0</v>
      </c>
      <c r="BI62">
        <f>VLOOKUP(BG62,BC57:BF66,3,FALSE)</f>
        <v>0</v>
      </c>
      <c r="BJ62">
        <f>VLOOKUP(BG62,BC57:BF66,4,FALSE)</f>
        <v>0</v>
      </c>
      <c r="BK62" t="str">
        <f>BG62</f>
        <v>LOS REVUELTOS FC</v>
      </c>
      <c r="BL62">
        <f>VLOOKUP(BK62,BG57:BJ66,2,FALSE)</f>
        <v>0</v>
      </c>
      <c r="BM62">
        <f>VLOOKUP(BK62,BG57:BJ66,3,FALSE)</f>
        <v>0</v>
      </c>
      <c r="BN62">
        <f>VLOOKUP(BK62,BG57:BJ66,4,FALSE)</f>
        <v>0</v>
      </c>
      <c r="BO62" t="str">
        <f>IF(AND(BL59=BL62,BM59=BM62,BN62&gt;BN59),BK59,BK62)</f>
        <v>LOS REVUELTOS FC</v>
      </c>
      <c r="BP62">
        <f>VLOOKUP(BO62,BK57:BN66,2,FALSE)</f>
        <v>0</v>
      </c>
      <c r="BQ62">
        <f>VLOOKUP(BO62,BK57:BN66,3,FALSE)</f>
        <v>0</v>
      </c>
      <c r="BR62">
        <f>VLOOKUP(BO62,BK57:BN66,4,FALSE)</f>
        <v>0</v>
      </c>
      <c r="BS62" t="str">
        <f>BO62</f>
        <v>LOS REVUELTOS FC</v>
      </c>
      <c r="BT62">
        <f>VLOOKUP(BS62,BO57:BR66,2,FALSE)</f>
        <v>0</v>
      </c>
      <c r="BU62">
        <f>VLOOKUP(BS62,BO57:BR66,3,FALSE)</f>
        <v>0</v>
      </c>
      <c r="BV62">
        <f>VLOOKUP(BS62,BO57:BR66,4,FALSE)</f>
        <v>0</v>
      </c>
      <c r="BW62" t="str">
        <f>BS62</f>
        <v>LOS REVUELTOS FC</v>
      </c>
      <c r="BX62">
        <f>VLOOKUP(BW62,BS57:BV66,2,FALSE)</f>
        <v>0</v>
      </c>
      <c r="BY62">
        <f>VLOOKUP(BW62,BS57:BV66,3,FALSE)</f>
        <v>0</v>
      </c>
      <c r="BZ62">
        <f>VLOOKUP(BW62,BS57:BV66,4,FALSE)</f>
        <v>0</v>
      </c>
      <c r="CA62" t="str">
        <f>IF(AND(BX60=BX62,BY60=BY62,BZ62&gt;BZ60),BW60,BW62)</f>
        <v>LOS REVUELTOS FC</v>
      </c>
      <c r="CB62">
        <f>VLOOKUP(CA62,BW57:BZ66,2,FALSE)</f>
        <v>0</v>
      </c>
      <c r="CC62">
        <f>VLOOKUP(CA62,BW57:BZ66,3,FALSE)</f>
        <v>0</v>
      </c>
      <c r="CD62">
        <f>VLOOKUP(CA62,BW57:BZ66,4,FALSE)</f>
        <v>0</v>
      </c>
      <c r="CE62" t="str">
        <f>CA62</f>
        <v>LOS REVUELTOS FC</v>
      </c>
      <c r="CF62">
        <f>VLOOKUP(CE62,CA57:CD66,2,FALSE)</f>
        <v>0</v>
      </c>
      <c r="CG62">
        <f>VLOOKUP(CE62,CA57:CD66,3,FALSE)</f>
        <v>0</v>
      </c>
      <c r="CH62">
        <f>VLOOKUP(CE62,CA57:CD66,4,FALSE)</f>
        <v>0</v>
      </c>
      <c r="CI62" t="str">
        <f>IF(AND(CF61=CF62,CG61=CG62,CH62&gt;CH61),CE61,CE62)</f>
        <v>LOS REVUELTOS FC</v>
      </c>
      <c r="CJ62">
        <f>VLOOKUP(CI62,CE57:CH66,2,FALSE)</f>
        <v>0</v>
      </c>
      <c r="CK62">
        <f>VLOOKUP(CI62,CE57:CH66,3,FALSE)</f>
        <v>0</v>
      </c>
      <c r="CL62">
        <f>VLOOKUP(CI62,CE57:CH66,4,FALSE)</f>
        <v>0</v>
      </c>
      <c r="CM62" t="str">
        <f>CI62</f>
        <v>LOS REVUELTOS FC</v>
      </c>
      <c r="CN62">
        <f>VLOOKUP(CM62,CI57:CL66,2,FALSE)</f>
        <v>0</v>
      </c>
      <c r="CO62">
        <f>VLOOKUP(CM62,CI57:CL66,3,FALSE)</f>
        <v>0</v>
      </c>
      <c r="CP62">
        <f>VLOOKUP(CM62,CI57:CL66,4,FALSE)</f>
        <v>0</v>
      </c>
      <c r="CQ62" t="str">
        <f>IF(AND(CN62=CN63,CO62=CO63,CP63&gt;CP62),CM63,CM62)</f>
        <v>LOS REVUELTOS FC</v>
      </c>
      <c r="CR62">
        <f>VLOOKUP(CQ62,CM57:CP66,2,FALSE)</f>
        <v>0</v>
      </c>
      <c r="CS62">
        <f>VLOOKUP(CQ62,CM57:CP66,3,FALSE)</f>
        <v>0</v>
      </c>
      <c r="CT62">
        <f>VLOOKUP(CQ62,CM57:CP66,4,FALSE)</f>
        <v>0</v>
      </c>
    </row>
    <row r="63" spans="6:98" ht="12.75">
      <c r="F63">
        <f t="shared" si="107"/>
      </c>
      <c r="J63">
        <f t="shared" si="94"/>
        <v>0</v>
      </c>
      <c r="K63">
        <f t="shared" si="95"/>
        <v>0</v>
      </c>
      <c r="L63">
        <f t="shared" si="96"/>
        <v>0</v>
      </c>
      <c r="M63">
        <f t="shared" si="97"/>
        <v>0</v>
      </c>
      <c r="O63">
        <f>F63</f>
      </c>
      <c r="P63">
        <f t="shared" si="98"/>
        <v>0</v>
      </c>
      <c r="Q63">
        <f t="shared" si="99"/>
        <v>0</v>
      </c>
      <c r="R63">
        <f t="shared" si="100"/>
        <v>0</v>
      </c>
      <c r="S63">
        <f>O63</f>
      </c>
      <c r="T63">
        <f t="shared" si="101"/>
        <v>0</v>
      </c>
      <c r="U63">
        <f t="shared" si="102"/>
        <v>0</v>
      </c>
      <c r="V63">
        <f t="shared" si="103"/>
        <v>0</v>
      </c>
      <c r="W63">
        <f>S63</f>
      </c>
      <c r="X63">
        <f t="shared" si="104"/>
        <v>0</v>
      </c>
      <c r="Y63">
        <f t="shared" si="105"/>
        <v>0</v>
      </c>
      <c r="Z63">
        <f t="shared" si="106"/>
        <v>0</v>
      </c>
      <c r="AA63">
        <f>W63</f>
      </c>
      <c r="AB63">
        <f>VLOOKUP(AA63,W57:Z66,2,FALSE)</f>
        <v>0</v>
      </c>
      <c r="AC63">
        <f>VLOOKUP(AA63,W57:Z66,3,FALSE)</f>
        <v>0</v>
      </c>
      <c r="AD63">
        <f>VLOOKUP(AA63,W57:Z66,4,FALSE)</f>
        <v>0</v>
      </c>
      <c r="AE63">
        <f>AA63</f>
      </c>
      <c r="AF63">
        <f>VLOOKUP(AE63,AA57:AD66,2,FALSE)</f>
        <v>0</v>
      </c>
      <c r="AG63">
        <f>VLOOKUP(AE63,AA57:AD66,3,FALSE)</f>
        <v>0</v>
      </c>
      <c r="AH63">
        <f>VLOOKUP(AE63,AA57:AD66,4,FALSE)</f>
        <v>0</v>
      </c>
      <c r="AI63">
        <f>IF(AND(AF57=AF63,AG57=AG63,AH63&gt;AH57),AE57,AE63)</f>
      </c>
      <c r="AJ63">
        <f>VLOOKUP(AI63,AE57:AH66,2,FALSE)</f>
        <v>0</v>
      </c>
      <c r="AK63">
        <f>VLOOKUP(AI63,AE57:AH66,3,FALSE)</f>
        <v>0</v>
      </c>
      <c r="AL63">
        <f>VLOOKUP(AI63,AE57:AH66,4,FALSE)</f>
        <v>0</v>
      </c>
      <c r="AM63">
        <f>AI63</f>
      </c>
      <c r="AN63">
        <f>VLOOKUP(AM63,AI57:AL66,2,FALSE)</f>
        <v>0</v>
      </c>
      <c r="AO63">
        <f>VLOOKUP(AM63,AI57:AL66,3,FALSE)</f>
        <v>0</v>
      </c>
      <c r="AP63">
        <f>VLOOKUP(AM63,AI57:AL66,4,FALSE)</f>
        <v>0</v>
      </c>
      <c r="AQ63">
        <f>AM63</f>
      </c>
      <c r="AR63">
        <f>VLOOKUP(AQ63,AM57:AP66,2,FALSE)</f>
        <v>0</v>
      </c>
      <c r="AS63">
        <f>VLOOKUP(AQ63,AM57:AP66,3,FALSE)</f>
        <v>0</v>
      </c>
      <c r="AT63">
        <f>VLOOKUP(AQ63,AM57:AP66,4,FALSE)</f>
        <v>0</v>
      </c>
      <c r="AU63">
        <f>AQ63</f>
      </c>
      <c r="AV63">
        <f>VLOOKUP(AU63,AQ57:AT66,2,FALSE)</f>
        <v>0</v>
      </c>
      <c r="AW63">
        <f>VLOOKUP(AU63,AQ57:AT66,3,FALSE)</f>
        <v>0</v>
      </c>
      <c r="AX63">
        <f>VLOOKUP(AU63,AQ57:AT66,4,FALSE)</f>
        <v>0</v>
      </c>
      <c r="AY63">
        <f>AU63</f>
      </c>
      <c r="AZ63">
        <f>VLOOKUP(AY63,AU57:AX66,2,FALSE)</f>
        <v>0</v>
      </c>
      <c r="BA63">
        <f>VLOOKUP(AY63,AU57:AX66,3,FALSE)</f>
        <v>0</v>
      </c>
      <c r="BB63">
        <f>VLOOKUP(AY63,AU57:AX66,4,FALSE)</f>
        <v>0</v>
      </c>
      <c r="BC63">
        <f>IF(AND(AZ58=AZ63,BA58=BA63,BB63&gt;BB58),AY58,AY63)</f>
      </c>
      <c r="BD63">
        <f>VLOOKUP(BC63,AY57:BB66,2,FALSE)</f>
        <v>0</v>
      </c>
      <c r="BE63">
        <f>VLOOKUP(BC63,AY57:BB66,3,FALSE)</f>
        <v>0</v>
      </c>
      <c r="BF63">
        <f>VLOOKUP(BC63,AY57:BB66,4,FALSE)</f>
        <v>0</v>
      </c>
      <c r="BG63">
        <f>BC63</f>
      </c>
      <c r="BH63">
        <f>VLOOKUP(BG63,BC57:BF66,2,FALSE)</f>
        <v>0</v>
      </c>
      <c r="BI63">
        <f>VLOOKUP(BG63,BC57:BF66,3,FALSE)</f>
        <v>0</v>
      </c>
      <c r="BJ63">
        <f>VLOOKUP(BG63,BC57:BF66,4,FALSE)</f>
        <v>0</v>
      </c>
      <c r="BK63">
        <f>BG63</f>
      </c>
      <c r="BL63">
        <f>VLOOKUP(BK63,BG57:BJ66,2,FALSE)</f>
        <v>0</v>
      </c>
      <c r="BM63">
        <f>VLOOKUP(BK63,BG57:BJ66,3,FALSE)</f>
        <v>0</v>
      </c>
      <c r="BN63">
        <f>VLOOKUP(BK63,BG57:BJ66,4,FALSE)</f>
        <v>0</v>
      </c>
      <c r="BO63">
        <f>BK63</f>
      </c>
      <c r="BP63">
        <f>VLOOKUP(BO63,BK57:BN66,2,FALSE)</f>
        <v>0</v>
      </c>
      <c r="BQ63">
        <f>VLOOKUP(BO63,BK57:BN66,3,FALSE)</f>
        <v>0</v>
      </c>
      <c r="BR63">
        <f>VLOOKUP(BO63,BK57:BN66,4,FALSE)</f>
        <v>0</v>
      </c>
      <c r="BS63">
        <f>IF(AND(BP59=BP63,BQ59=BQ63,BR63&gt;BR59),BO59,BO63)</f>
      </c>
      <c r="BT63">
        <f>VLOOKUP(BS63,BO57:BR66,2,FALSE)</f>
        <v>0</v>
      </c>
      <c r="BU63">
        <f>VLOOKUP(BS63,BO57:BR66,3,FALSE)</f>
        <v>0</v>
      </c>
      <c r="BV63">
        <f>VLOOKUP(BS63,BO57:BR66,4,FALSE)</f>
        <v>0</v>
      </c>
      <c r="BW63">
        <f>BS63</f>
      </c>
      <c r="BX63">
        <f>VLOOKUP(BW63,BS57:BV66,2,FALSE)</f>
        <v>0</v>
      </c>
      <c r="BY63">
        <f>VLOOKUP(BW63,BS57:BV66,3,FALSE)</f>
        <v>0</v>
      </c>
      <c r="BZ63">
        <f>VLOOKUP(BW63,BS57:BV66,4,FALSE)</f>
        <v>0</v>
      </c>
      <c r="CA63">
        <f>BW63</f>
      </c>
      <c r="CB63">
        <f>VLOOKUP(CA63,BW57:BZ66,2,FALSE)</f>
        <v>0</v>
      </c>
      <c r="CC63">
        <f>VLOOKUP(CA63,BW57:BZ66,3,FALSE)</f>
        <v>0</v>
      </c>
      <c r="CD63">
        <f>VLOOKUP(CA63,BW57:BZ66,4,FALSE)</f>
        <v>0</v>
      </c>
      <c r="CE63">
        <f>IF(AND(CB60=CB63,CC60=CC63,CD63&gt;CD60),CA60,CA63)</f>
      </c>
      <c r="CF63">
        <f>VLOOKUP(CE63,CA57:CD66,2,FALSE)</f>
        <v>0</v>
      </c>
      <c r="CG63">
        <f>VLOOKUP(CE63,CA57:CD66,3,FALSE)</f>
        <v>0</v>
      </c>
      <c r="CH63">
        <f>VLOOKUP(CE63,CA57:CD66,4,FALSE)</f>
        <v>0</v>
      </c>
      <c r="CI63">
        <f>CE63</f>
      </c>
      <c r="CJ63">
        <f>VLOOKUP(CI63,CE57:CH66,2,FALSE)</f>
        <v>0</v>
      </c>
      <c r="CK63">
        <f>VLOOKUP(CI63,CE57:CH66,3,FALSE)</f>
        <v>0</v>
      </c>
      <c r="CL63">
        <f>VLOOKUP(CI63,CE57:CH66,4,FALSE)</f>
        <v>0</v>
      </c>
      <c r="CM63">
        <f>IF(AND(CJ61=CJ63,CK61=CK63,CL63&gt;CL61),CI61,CI63)</f>
      </c>
      <c r="CN63">
        <f>VLOOKUP(CM63,CI57:CL66,2,FALSE)</f>
        <v>0</v>
      </c>
      <c r="CO63">
        <f>VLOOKUP(CM63,CI57:CL66,3,FALSE)</f>
        <v>0</v>
      </c>
      <c r="CP63">
        <f>VLOOKUP(CM63,CI57:CL66,4,FALSE)</f>
        <v>0</v>
      </c>
      <c r="CQ63">
        <f>IF(AND(CN62=CN63,CO62=CO63,CP63&gt;CP62),CM62,CM63)</f>
      </c>
      <c r="CR63">
        <f>VLOOKUP(CQ63,CM57:CP66,2,FALSE)</f>
        <v>0</v>
      </c>
      <c r="CS63">
        <f>VLOOKUP(CQ63,CM57:CP66,3,FALSE)</f>
        <v>0</v>
      </c>
      <c r="CT63">
        <f>VLOOKUP(CQ63,CM57:CP66,4,FALSE)</f>
        <v>0</v>
      </c>
    </row>
    <row r="68" ht="12.75">
      <c r="F68" t="s">
        <v>36</v>
      </c>
    </row>
    <row r="69" spans="6:13" ht="12.75">
      <c r="F69" t="str">
        <f>CQ57</f>
        <v>NIUPI F.C.</v>
      </c>
      <c r="G69">
        <f aca="true" t="shared" si="108" ref="G69:G75">VLOOKUP(F69,$F$33:$M$42,2,FALSE)</f>
        <v>0</v>
      </c>
      <c r="H69">
        <f aca="true" t="shared" si="109" ref="H69:H75">VLOOKUP(F69,$F$33:$M$42,3,FALSE)</f>
        <v>0</v>
      </c>
      <c r="I69">
        <f aca="true" t="shared" si="110" ref="I69:I75">VLOOKUP(F69,$F$33:$M$42,4,FALSE)</f>
        <v>0</v>
      </c>
      <c r="J69">
        <f aca="true" t="shared" si="111" ref="J69:J75">VLOOKUP(F69,$F$33:$M$42,5,FALSE)</f>
        <v>0</v>
      </c>
      <c r="K69">
        <f aca="true" t="shared" si="112" ref="K69:K75">VLOOKUP(F69,$F$33:$M$42,6,FALSE)</f>
        <v>0</v>
      </c>
      <c r="L69">
        <f aca="true" t="shared" si="113" ref="L69:L75">VLOOKUP(F69,$F$33:$M$42,7,FALSE)</f>
        <v>0</v>
      </c>
      <c r="M69">
        <f aca="true" t="shared" si="114" ref="M69:M75">VLOOKUP(F69,$F$33:$M$42,8,FALSE)</f>
        <v>0</v>
      </c>
    </row>
    <row r="70" spans="6:13" ht="12.75">
      <c r="F70" t="str">
        <f aca="true" t="shared" si="115" ref="F70:F75">CQ58</f>
        <v>CITRATO DE METELO</v>
      </c>
      <c r="G70">
        <f t="shared" si="108"/>
        <v>0</v>
      </c>
      <c r="H70">
        <f t="shared" si="109"/>
        <v>0</v>
      </c>
      <c r="I70">
        <f t="shared" si="110"/>
        <v>0</v>
      </c>
      <c r="J70">
        <f t="shared" si="111"/>
        <v>0</v>
      </c>
      <c r="K70">
        <f t="shared" si="112"/>
        <v>0</v>
      </c>
      <c r="L70">
        <f t="shared" si="113"/>
        <v>0</v>
      </c>
      <c r="M70">
        <f t="shared" si="114"/>
        <v>0</v>
      </c>
    </row>
    <row r="71" spans="6:13" ht="12.75">
      <c r="F71" t="str">
        <f t="shared" si="115"/>
        <v>CSK LA ROPA</v>
      </c>
      <c r="G71">
        <f t="shared" si="108"/>
        <v>0</v>
      </c>
      <c r="H71">
        <f t="shared" si="109"/>
        <v>0</v>
      </c>
      <c r="I71">
        <f t="shared" si="110"/>
        <v>0</v>
      </c>
      <c r="J71">
        <f t="shared" si="111"/>
        <v>0</v>
      </c>
      <c r="K71">
        <f t="shared" si="112"/>
        <v>0</v>
      </c>
      <c r="L71">
        <f t="shared" si="113"/>
        <v>0</v>
      </c>
      <c r="M71">
        <f t="shared" si="114"/>
        <v>0</v>
      </c>
    </row>
    <row r="72" spans="6:13" ht="12.75">
      <c r="F72" t="str">
        <f t="shared" si="115"/>
        <v>MULAX F.C.</v>
      </c>
      <c r="G72">
        <f t="shared" si="108"/>
        <v>0</v>
      </c>
      <c r="H72">
        <f t="shared" si="109"/>
        <v>0</v>
      </c>
      <c r="I72">
        <f t="shared" si="110"/>
        <v>0</v>
      </c>
      <c r="J72">
        <f t="shared" si="111"/>
        <v>0</v>
      </c>
      <c r="K72">
        <f t="shared" si="112"/>
        <v>0</v>
      </c>
      <c r="L72">
        <f t="shared" si="113"/>
        <v>0</v>
      </c>
      <c r="M72">
        <f t="shared" si="114"/>
        <v>0</v>
      </c>
    </row>
    <row r="73" spans="6:13" ht="12.75">
      <c r="F73" t="str">
        <f t="shared" si="115"/>
        <v>KHAREBERG F.C.</v>
      </c>
      <c r="G73">
        <f t="shared" si="108"/>
        <v>0</v>
      </c>
      <c r="H73">
        <f t="shared" si="109"/>
        <v>0</v>
      </c>
      <c r="I73">
        <f t="shared" si="110"/>
        <v>0</v>
      </c>
      <c r="J73">
        <f t="shared" si="111"/>
        <v>0</v>
      </c>
      <c r="K73">
        <f t="shared" si="112"/>
        <v>0</v>
      </c>
      <c r="L73">
        <f t="shared" si="113"/>
        <v>0</v>
      </c>
      <c r="M73">
        <f t="shared" si="114"/>
        <v>0</v>
      </c>
    </row>
    <row r="74" spans="6:13" ht="12.75">
      <c r="F74" t="str">
        <f t="shared" si="115"/>
        <v>LOS REVUELTOS FC</v>
      </c>
      <c r="G74">
        <f t="shared" si="108"/>
        <v>0</v>
      </c>
      <c r="H74">
        <f t="shared" si="109"/>
        <v>0</v>
      </c>
      <c r="I74">
        <f t="shared" si="110"/>
        <v>0</v>
      </c>
      <c r="J74">
        <f t="shared" si="111"/>
        <v>0</v>
      </c>
      <c r="K74">
        <f t="shared" si="112"/>
        <v>0</v>
      </c>
      <c r="L74">
        <f t="shared" si="113"/>
        <v>0</v>
      </c>
      <c r="M74">
        <f t="shared" si="114"/>
        <v>0</v>
      </c>
    </row>
    <row r="75" spans="6:13" ht="12.75">
      <c r="F75">
        <f t="shared" si="115"/>
      </c>
      <c r="G75">
        <f t="shared" si="108"/>
        <v>0</v>
      </c>
      <c r="H75">
        <f t="shared" si="109"/>
        <v>0</v>
      </c>
      <c r="I75">
        <f t="shared" si="110"/>
        <v>0</v>
      </c>
      <c r="J75">
        <f t="shared" si="111"/>
        <v>0</v>
      </c>
      <c r="K75">
        <f t="shared" si="112"/>
        <v>0</v>
      </c>
      <c r="L75">
        <f t="shared" si="113"/>
        <v>0</v>
      </c>
      <c r="M75">
        <f t="shared" si="114"/>
        <v>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B60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AI2" sqref="AI2:AO1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35" ht="12.75">
      <c r="A2" s="329" t="s">
        <v>37</v>
      </c>
      <c r="B2" s="329"/>
      <c r="C2" s="329"/>
      <c r="D2" s="329"/>
      <c r="E2" s="32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</row>
    <row r="3" spans="6:40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</row>
    <row r="4" spans="1:40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13">IF(AND(F4=0,OR($A4=$G$2,$E4=$G$2)),1,0)</f>
        <v>#REF!</v>
      </c>
      <c r="H4" t="e">
        <f aca="true" t="shared" si="1" ref="H4:H13">IF(AND(F4=0,OR(AND($A4=$G$2,$B4&gt;$D4),AND($E4=$G$2,$D4&gt;$B4))),1,0)</f>
        <v>#REF!</v>
      </c>
      <c r="I4" t="e">
        <f aca="true" t="shared" si="2" ref="I4:I13">IF(AND(F4=0,G4=1,$B4=$D4),1,0)</f>
        <v>#REF!</v>
      </c>
      <c r="J4" t="e">
        <f aca="true" t="shared" si="3" ref="J4:J13">IF(AND(F4=0,OR(AND($A4=$G$2,$B4&lt;$D4),AND($E4=$G$2,$D4&lt;$B4))),1,0)</f>
        <v>#REF!</v>
      </c>
      <c r="K4" t="e">
        <f aca="true" t="shared" si="4" ref="K4:K13">IF(F4&gt;0,0,IF($A4=$G$2,$B4,IF($E4=$G$2,$D4,0)))</f>
        <v>#REF!</v>
      </c>
      <c r="L4" t="e">
        <f aca="true" t="shared" si="5" ref="L4:L13">IF(F4&gt;0,0,IF($A4=$G$2,$D4,IF($E4=$G$2,$B4,0)))</f>
        <v>#REF!</v>
      </c>
      <c r="N4" t="e">
        <f aca="true" t="shared" si="6" ref="N4:N13">IF(AND(F4=0,OR($A4=$N$2,$E4=$N$2)),1,0)</f>
        <v>#REF!</v>
      </c>
      <c r="O4" t="e">
        <f aca="true" t="shared" si="7" ref="O4:O13">IF(AND(F4=0,OR(AND($A4=$N$2,$B4&gt;$D4),AND($E4=$N$2,$D4&gt;$B4))),1,0)</f>
        <v>#REF!</v>
      </c>
      <c r="P4" t="e">
        <f aca="true" t="shared" si="8" ref="P4:P13">IF(AND(F4=0,N4=1,$B4=$D4),1,0)</f>
        <v>#REF!</v>
      </c>
      <c r="Q4" t="e">
        <f aca="true" t="shared" si="9" ref="Q4:Q13">IF(AND(F4=0,OR(AND($A4=$N$2,$B4&lt;$D4),AND($E4=$N$2,$D4&lt;$B4))),1,0)</f>
        <v>#REF!</v>
      </c>
      <c r="R4" t="e">
        <f aca="true" t="shared" si="10" ref="R4:R13">IF(F4&gt;0,0,IF($A4=$N$2,$B4,IF($E4=$N$2,$D4,0)))</f>
        <v>#REF!</v>
      </c>
      <c r="S4" t="e">
        <f aca="true" t="shared" si="11" ref="S4:S13">IF(F4&gt;0,0,IF($A4=$N$2,$D4,IF($E4=$N$2,$B4,0)))</f>
        <v>#REF!</v>
      </c>
      <c r="U4" t="e">
        <f aca="true" t="shared" si="12" ref="U4:U13">IF(AND(F4=0,OR($A4=$U$2,$E4=$U$2)),1,0)</f>
        <v>#REF!</v>
      </c>
      <c r="V4" t="e">
        <f aca="true" t="shared" si="13" ref="V4:V13">IF(AND(F4=0,OR(AND($A4=$U$2,$B4&gt;$D4),AND($E4=$U$2,$D4&gt;$B4))),1,0)</f>
        <v>#REF!</v>
      </c>
      <c r="W4" t="e">
        <f aca="true" t="shared" si="14" ref="W4:W13">IF(AND(F4=0,U4=1,$B4=$D4),1,0)</f>
        <v>#REF!</v>
      </c>
      <c r="X4" t="e">
        <f aca="true" t="shared" si="15" ref="X4:X13">IF(AND(F4=0,OR(AND($A4=$U$2,$B4&lt;$D4),AND($E4=$U$2,$D4&lt;$B4))),1,0)</f>
        <v>#REF!</v>
      </c>
      <c r="Y4" t="e">
        <f aca="true" t="shared" si="16" ref="Y4:Y13">IF(F4&gt;0,0,IF($A4=$U$2,$B4,IF($E4=$U$2,$D4,0)))</f>
        <v>#REF!</v>
      </c>
      <c r="Z4" t="e">
        <f aca="true" t="shared" si="17" ref="Z4:Z13">IF(F4&gt;0,0,IF($A4=$U$2,$D4,IF($E4=$U$2,$B4,0)))</f>
        <v>#REF!</v>
      </c>
      <c r="AB4" t="e">
        <f aca="true" t="shared" si="18" ref="AB4:AB13">IF(AND(F4=0,OR($A4=$AB$2,$E4=$AB$2)),1,0)</f>
        <v>#REF!</v>
      </c>
      <c r="AC4" t="e">
        <f aca="true" t="shared" si="19" ref="AC4:AC13">IF(AND(F4=0,OR(AND($A4=$AB$2,$B4&gt;$D4),AND($E4=$AB$2,$D4&gt;$B4))),1,0)</f>
        <v>#REF!</v>
      </c>
      <c r="AD4" t="e">
        <f aca="true" t="shared" si="20" ref="AD4:AD13">IF(AND(F4=0,AB4=1,$B4=$D4),1,0)</f>
        <v>#REF!</v>
      </c>
      <c r="AE4" t="e">
        <f aca="true" t="shared" si="21" ref="AE4:AE13">IF(AND(F4=0,OR(AND($A4=$AB$2,$B4&lt;$D4),AND($E4=$AB$2,$D4&lt;$B4))),1,0)</f>
        <v>#REF!</v>
      </c>
      <c r="AF4" t="e">
        <f aca="true" t="shared" si="22" ref="AF4:AF13">IF(F4&gt;0,0,IF($A4=$AB$2,$B4,IF($E4=$AB$2,$D4,0)))</f>
        <v>#REF!</v>
      </c>
      <c r="AG4" t="e">
        <f aca="true" t="shared" si="23" ref="AG4:AG1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</row>
    <row r="5" spans="1:40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aca="true" t="shared" si="24" ref="AI5:AI13">IF(AND(F5=0,OR($A5=$AI$2,$E5=$AI$2)),1,0)</f>
        <v>#REF!</v>
      </c>
      <c r="AJ5" t="e">
        <f aca="true" t="shared" si="25" ref="AJ5:AJ13">IF(AND(F5=0,OR(AND($A5=$AI$2,$B5&gt;$D5),AND($E5=$AI$2,$D5&gt;$B5))),1,0)</f>
        <v>#REF!</v>
      </c>
      <c r="AK5" t="e">
        <f aca="true" t="shared" si="26" ref="AK5:AK13">IF(AND(F5=0,AI5=1,$B5=$D5),1,0)</f>
        <v>#REF!</v>
      </c>
      <c r="AL5" t="e">
        <f aca="true" t="shared" si="27" ref="AL5:AL13">IF(AND(F5=0,OR(AND($A5=$AI$2,$B5&lt;$D5),AND($E5=$AI$2,$D5&lt;$B5))),1,0)</f>
        <v>#REF!</v>
      </c>
      <c r="AM5" t="e">
        <f aca="true" t="shared" si="28" ref="AM5:AM13">IF(F5&gt;0,0,IF($A5=$AI$2,$B5,IF($E5=$AI$2,$D5,0)))</f>
        <v>#REF!</v>
      </c>
      <c r="AN5" t="e">
        <f aca="true" t="shared" si="29" ref="AN5:AN13">IF(F5&gt;0,0,IF($A5=$AI$2,$D5,IF($E5=$AI$2,$B5,0)))</f>
        <v>#REF!</v>
      </c>
    </row>
    <row r="6" spans="1:40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</row>
    <row r="7" spans="1:40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</row>
    <row r="8" spans="1:40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</row>
    <row r="9" spans="1:40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</row>
    <row r="10" spans="1:40" ht="12.75">
      <c r="A10" s="2" t="e">
        <f>#REF!</f>
        <v>#REF!</v>
      </c>
      <c r="B10" s="1" t="e">
        <f>IF(#REF!&lt;&gt;"",#REF!,"")</f>
        <v>#REF!</v>
      </c>
      <c r="C10" s="1" t="e">
        <f>#REF!</f>
        <v>#REF!</v>
      </c>
      <c r="D10" s="1" t="e">
        <f>IF(#REF!&lt;&gt;"",#REF!,"")</f>
        <v>#REF!</v>
      </c>
      <c r="E10" s="3" t="e">
        <f>#REF!</f>
        <v>#REF!</v>
      </c>
      <c r="F10" s="1" t="e">
        <f>COUNTBLANK(#REF!:#REF!)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N10" t="e">
        <f t="shared" si="6"/>
        <v>#REF!</v>
      </c>
      <c r="O10" t="e">
        <f t="shared" si="7"/>
        <v>#REF!</v>
      </c>
      <c r="P10" t="e">
        <f t="shared" si="8"/>
        <v>#REF!</v>
      </c>
      <c r="Q10" t="e">
        <f t="shared" si="9"/>
        <v>#REF!</v>
      </c>
      <c r="R10" t="e">
        <f t="shared" si="10"/>
        <v>#REF!</v>
      </c>
      <c r="S10" t="e">
        <f t="shared" si="11"/>
        <v>#REF!</v>
      </c>
      <c r="U10" t="e">
        <f t="shared" si="12"/>
        <v>#REF!</v>
      </c>
      <c r="V10" t="e">
        <f t="shared" si="13"/>
        <v>#REF!</v>
      </c>
      <c r="W10" t="e">
        <f t="shared" si="14"/>
        <v>#REF!</v>
      </c>
      <c r="X10" t="e">
        <f t="shared" si="15"/>
        <v>#REF!</v>
      </c>
      <c r="Y10" t="e">
        <f t="shared" si="16"/>
        <v>#REF!</v>
      </c>
      <c r="Z10" t="e">
        <f t="shared" si="17"/>
        <v>#REF!</v>
      </c>
      <c r="AB10" t="e">
        <f t="shared" si="18"/>
        <v>#REF!</v>
      </c>
      <c r="AC10" t="e">
        <f t="shared" si="19"/>
        <v>#REF!</v>
      </c>
      <c r="AD10" t="e">
        <f t="shared" si="20"/>
        <v>#REF!</v>
      </c>
      <c r="AE10" t="e">
        <f t="shared" si="21"/>
        <v>#REF!</v>
      </c>
      <c r="AF10" t="e">
        <f t="shared" si="22"/>
        <v>#REF!</v>
      </c>
      <c r="AG10" t="e">
        <f t="shared" si="23"/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</row>
    <row r="11" spans="1:40" ht="12.75">
      <c r="A11" s="2" t="e">
        <f>#REF!</f>
        <v>#REF!</v>
      </c>
      <c r="B11" s="1" t="e">
        <f>IF(#REF!&lt;&gt;"",#REF!,"")</f>
        <v>#REF!</v>
      </c>
      <c r="C11" s="1" t="e">
        <f>#REF!</f>
        <v>#REF!</v>
      </c>
      <c r="D11" s="1" t="e">
        <f>IF(#REF!&lt;&gt;"",#REF!,"")</f>
        <v>#REF!</v>
      </c>
      <c r="E11" s="3" t="e">
        <f>#REF!</f>
        <v>#REF!</v>
      </c>
      <c r="F11" s="1" t="e">
        <f>COUNTBLANK(#REF!:#REF!)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N11" t="e">
        <f t="shared" si="6"/>
        <v>#REF!</v>
      </c>
      <c r="O11" t="e">
        <f t="shared" si="7"/>
        <v>#REF!</v>
      </c>
      <c r="P11" t="e">
        <f t="shared" si="8"/>
        <v>#REF!</v>
      </c>
      <c r="Q11" t="e">
        <f t="shared" si="9"/>
        <v>#REF!</v>
      </c>
      <c r="R11" t="e">
        <f t="shared" si="10"/>
        <v>#REF!</v>
      </c>
      <c r="S11" t="e">
        <f t="shared" si="11"/>
        <v>#REF!</v>
      </c>
      <c r="U11" t="e">
        <f t="shared" si="12"/>
        <v>#REF!</v>
      </c>
      <c r="V11" t="e">
        <f t="shared" si="13"/>
        <v>#REF!</v>
      </c>
      <c r="W11" t="e">
        <f t="shared" si="14"/>
        <v>#REF!</v>
      </c>
      <c r="X11" t="e">
        <f t="shared" si="15"/>
        <v>#REF!</v>
      </c>
      <c r="Y11" t="e">
        <f t="shared" si="16"/>
        <v>#REF!</v>
      </c>
      <c r="Z11" t="e">
        <f t="shared" si="17"/>
        <v>#REF!</v>
      </c>
      <c r="AB11" t="e">
        <f t="shared" si="18"/>
        <v>#REF!</v>
      </c>
      <c r="AC11" t="e">
        <f t="shared" si="19"/>
        <v>#REF!</v>
      </c>
      <c r="AD11" t="e">
        <f t="shared" si="20"/>
        <v>#REF!</v>
      </c>
      <c r="AE11" t="e">
        <f t="shared" si="21"/>
        <v>#REF!</v>
      </c>
      <c r="AF11" t="e">
        <f t="shared" si="22"/>
        <v>#REF!</v>
      </c>
      <c r="AG11" t="e">
        <f t="shared" si="23"/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</row>
    <row r="12" spans="1:40" ht="12.75">
      <c r="A12" s="2" t="e">
        <f>#REF!</f>
        <v>#REF!</v>
      </c>
      <c r="B12" s="1" t="e">
        <f>IF(#REF!&lt;&gt;"",#REF!,"")</f>
        <v>#REF!</v>
      </c>
      <c r="C12" s="1" t="e">
        <f>#REF!</f>
        <v>#REF!</v>
      </c>
      <c r="D12" s="1" t="e">
        <f>IF(#REF!&lt;&gt;"",#REF!,"")</f>
        <v>#REF!</v>
      </c>
      <c r="E12" s="3" t="e">
        <f>#REF!</f>
        <v>#REF!</v>
      </c>
      <c r="F12" s="1" t="e">
        <f>COUNTBLANK(#REF!:#REF!)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N12" t="e">
        <f t="shared" si="6"/>
        <v>#REF!</v>
      </c>
      <c r="O12" t="e">
        <f t="shared" si="7"/>
        <v>#REF!</v>
      </c>
      <c r="P12" t="e">
        <f t="shared" si="8"/>
        <v>#REF!</v>
      </c>
      <c r="Q12" t="e">
        <f t="shared" si="9"/>
        <v>#REF!</v>
      </c>
      <c r="R12" t="e">
        <f t="shared" si="10"/>
        <v>#REF!</v>
      </c>
      <c r="S12" t="e">
        <f t="shared" si="11"/>
        <v>#REF!</v>
      </c>
      <c r="U12" t="e">
        <f t="shared" si="12"/>
        <v>#REF!</v>
      </c>
      <c r="V12" t="e">
        <f t="shared" si="13"/>
        <v>#REF!</v>
      </c>
      <c r="W12" t="e">
        <f t="shared" si="14"/>
        <v>#REF!</v>
      </c>
      <c r="X12" t="e">
        <f t="shared" si="15"/>
        <v>#REF!</v>
      </c>
      <c r="Y12" t="e">
        <f t="shared" si="16"/>
        <v>#REF!</v>
      </c>
      <c r="Z12" t="e">
        <f t="shared" si="17"/>
        <v>#REF!</v>
      </c>
      <c r="AB12" t="e">
        <f t="shared" si="18"/>
        <v>#REF!</v>
      </c>
      <c r="AC12" t="e">
        <f t="shared" si="19"/>
        <v>#REF!</v>
      </c>
      <c r="AD12" t="e">
        <f t="shared" si="20"/>
        <v>#REF!</v>
      </c>
      <c r="AE12" t="e">
        <f t="shared" si="21"/>
        <v>#REF!</v>
      </c>
      <c r="AF12" t="e">
        <f t="shared" si="22"/>
        <v>#REF!</v>
      </c>
      <c r="AG12" t="e">
        <f t="shared" si="23"/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</row>
    <row r="13" spans="1:40" ht="12.75">
      <c r="A13" s="2" t="e">
        <f>#REF!</f>
        <v>#REF!</v>
      </c>
      <c r="B13" s="1" t="e">
        <f>IF(#REF!&lt;&gt;"",#REF!,"")</f>
        <v>#REF!</v>
      </c>
      <c r="C13" s="1" t="e">
        <f>#REF!</f>
        <v>#REF!</v>
      </c>
      <c r="D13" s="1" t="e">
        <f>IF(#REF!&lt;&gt;"",#REF!,"")</f>
        <v>#REF!</v>
      </c>
      <c r="E13" s="3" t="e">
        <f>#REF!</f>
        <v>#REF!</v>
      </c>
      <c r="F13" s="1" t="e">
        <f>COUNTBLANK(#REF!:#REF!)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N13" t="e">
        <f t="shared" si="6"/>
        <v>#REF!</v>
      </c>
      <c r="O13" t="e">
        <f t="shared" si="7"/>
        <v>#REF!</v>
      </c>
      <c r="P13" t="e">
        <f t="shared" si="8"/>
        <v>#REF!</v>
      </c>
      <c r="Q13" t="e">
        <f t="shared" si="9"/>
        <v>#REF!</v>
      </c>
      <c r="R13" t="e">
        <f t="shared" si="10"/>
        <v>#REF!</v>
      </c>
      <c r="S13" t="e">
        <f t="shared" si="11"/>
        <v>#REF!</v>
      </c>
      <c r="U13" t="e">
        <f t="shared" si="12"/>
        <v>#REF!</v>
      </c>
      <c r="V13" t="e">
        <f t="shared" si="13"/>
        <v>#REF!</v>
      </c>
      <c r="W13" t="e">
        <f t="shared" si="14"/>
        <v>#REF!</v>
      </c>
      <c r="X13" t="e">
        <f t="shared" si="15"/>
        <v>#REF!</v>
      </c>
      <c r="Y13" t="e">
        <f t="shared" si="16"/>
        <v>#REF!</v>
      </c>
      <c r="Z13" t="e">
        <f t="shared" si="17"/>
        <v>#REF!</v>
      </c>
      <c r="AB13" t="e">
        <f t="shared" si="18"/>
        <v>#REF!</v>
      </c>
      <c r="AC13" t="e">
        <f t="shared" si="19"/>
        <v>#REF!</v>
      </c>
      <c r="AD13" t="e">
        <f t="shared" si="20"/>
        <v>#REF!</v>
      </c>
      <c r="AE13" t="e">
        <f t="shared" si="21"/>
        <v>#REF!</v>
      </c>
      <c r="AF13" t="e">
        <f t="shared" si="22"/>
        <v>#REF!</v>
      </c>
      <c r="AG13" t="e">
        <f t="shared" si="23"/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</row>
    <row r="14" spans="7:41" ht="12.75">
      <c r="G14" t="e">
        <f aca="true" t="shared" si="30" ref="G14:L14">SUM(G4:G13)</f>
        <v>#REF!</v>
      </c>
      <c r="H14" t="e">
        <f t="shared" si="30"/>
        <v>#REF!</v>
      </c>
      <c r="I14" t="e">
        <f t="shared" si="30"/>
        <v>#REF!</v>
      </c>
      <c r="J14" t="e">
        <f t="shared" si="30"/>
        <v>#REF!</v>
      </c>
      <c r="K14" t="e">
        <f t="shared" si="30"/>
        <v>#REF!</v>
      </c>
      <c r="L14" t="e">
        <f t="shared" si="30"/>
        <v>#REF!</v>
      </c>
      <c r="M14" t="e">
        <f>H14*3+I14</f>
        <v>#REF!</v>
      </c>
      <c r="N14" t="e">
        <f aca="true" t="shared" si="31" ref="N14:S14">SUM(N4:N13)</f>
        <v>#REF!</v>
      </c>
      <c r="O14" t="e">
        <f t="shared" si="31"/>
        <v>#REF!</v>
      </c>
      <c r="P14" t="e">
        <f t="shared" si="31"/>
        <v>#REF!</v>
      </c>
      <c r="Q14" t="e">
        <f t="shared" si="31"/>
        <v>#REF!</v>
      </c>
      <c r="R14" t="e">
        <f t="shared" si="31"/>
        <v>#REF!</v>
      </c>
      <c r="S14" t="e">
        <f t="shared" si="31"/>
        <v>#REF!</v>
      </c>
      <c r="T14" t="e">
        <f>O14*3+P14</f>
        <v>#REF!</v>
      </c>
      <c r="U14" t="e">
        <f aca="true" t="shared" si="32" ref="U14:Z14">SUM(U4:U13)</f>
        <v>#REF!</v>
      </c>
      <c r="V14" t="e">
        <f t="shared" si="32"/>
        <v>#REF!</v>
      </c>
      <c r="W14" t="e">
        <f t="shared" si="32"/>
        <v>#REF!</v>
      </c>
      <c r="X14" t="e">
        <f t="shared" si="32"/>
        <v>#REF!</v>
      </c>
      <c r="Y14" t="e">
        <f t="shared" si="32"/>
        <v>#REF!</v>
      </c>
      <c r="Z14" t="e">
        <f t="shared" si="32"/>
        <v>#REF!</v>
      </c>
      <c r="AA14" t="e">
        <f>V14*3+W14</f>
        <v>#REF!</v>
      </c>
      <c r="AB14" t="e">
        <f aca="true" t="shared" si="33" ref="AB14:AG14">SUM(AB4:AB13)</f>
        <v>#REF!</v>
      </c>
      <c r="AC14" t="e">
        <f t="shared" si="33"/>
        <v>#REF!</v>
      </c>
      <c r="AD14" t="e">
        <f t="shared" si="33"/>
        <v>#REF!</v>
      </c>
      <c r="AE14" t="e">
        <f t="shared" si="33"/>
        <v>#REF!</v>
      </c>
      <c r="AF14" t="e">
        <f t="shared" si="33"/>
        <v>#REF!</v>
      </c>
      <c r="AG14" t="e">
        <f t="shared" si="33"/>
        <v>#REF!</v>
      </c>
      <c r="AH14" t="e">
        <f>AC14*3+AD14</f>
        <v>#REF!</v>
      </c>
      <c r="AI14" t="e">
        <f aca="true" t="shared" si="34" ref="AI14:AN14">SUM(AI4:AI13)</f>
        <v>#REF!</v>
      </c>
      <c r="AJ14" t="e">
        <f t="shared" si="34"/>
        <v>#REF!</v>
      </c>
      <c r="AK14" t="e">
        <f t="shared" si="34"/>
        <v>#REF!</v>
      </c>
      <c r="AL14" t="e">
        <f t="shared" si="34"/>
        <v>#REF!</v>
      </c>
      <c r="AM14" t="e">
        <f t="shared" si="34"/>
        <v>#REF!</v>
      </c>
      <c r="AN14" t="e">
        <f t="shared" si="34"/>
        <v>#REF!</v>
      </c>
      <c r="AO14" t="e">
        <f>AJ14*3+AK14</f>
        <v>#REF!</v>
      </c>
    </row>
    <row r="18" ht="12.75">
      <c r="F18" t="s">
        <v>35</v>
      </c>
    </row>
    <row r="19" spans="7:51" ht="12.75">
      <c r="G19" t="s">
        <v>14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15</v>
      </c>
      <c r="O19" t="s">
        <v>77</v>
      </c>
      <c r="S19" t="s">
        <v>78</v>
      </c>
      <c r="W19" t="s">
        <v>79</v>
      </c>
      <c r="AA19" t="s">
        <v>80</v>
      </c>
      <c r="AE19" t="s">
        <v>81</v>
      </c>
      <c r="AI19" t="s">
        <v>82</v>
      </c>
      <c r="AM19" t="s">
        <v>83</v>
      </c>
      <c r="AQ19" t="s">
        <v>84</v>
      </c>
      <c r="AU19" t="s">
        <v>85</v>
      </c>
      <c r="AY19" t="s">
        <v>86</v>
      </c>
    </row>
    <row r="20" spans="6:52" ht="12.75">
      <c r="F20" t="e">
        <f>G2</f>
        <v>#REF!</v>
      </c>
      <c r="G20" t="e">
        <f aca="true" t="shared" si="35" ref="G20:M20">G14</f>
        <v>#REF!</v>
      </c>
      <c r="H20" t="e">
        <f t="shared" si="35"/>
        <v>#REF!</v>
      </c>
      <c r="I20" t="e">
        <f t="shared" si="35"/>
        <v>#REF!</v>
      </c>
      <c r="J20" t="e">
        <f t="shared" si="35"/>
        <v>#REF!</v>
      </c>
      <c r="K20" t="e">
        <f t="shared" si="35"/>
        <v>#REF!</v>
      </c>
      <c r="L20" t="e">
        <f t="shared" si="35"/>
        <v>#REF!</v>
      </c>
      <c r="M20" t="e">
        <f t="shared" si="35"/>
        <v>#REF!</v>
      </c>
      <c r="O20" t="e">
        <f>IF($M20&gt;=$M21,$F20,$F21)</f>
        <v>#REF!</v>
      </c>
      <c r="P20" t="e">
        <f>VLOOKUP(O20,$F$20:$M$29,8,FALSE)</f>
        <v>#REF!</v>
      </c>
      <c r="S20" t="e">
        <f>IF($P20&gt;=$P22,$O20,$O22)</f>
        <v>#REF!</v>
      </c>
      <c r="T20" t="e">
        <f>VLOOKUP(S20,$O$20:$P$29,2,FALSE)</f>
        <v>#REF!</v>
      </c>
      <c r="W20" t="e">
        <f>IF($T20&gt;=$T23,$S20,$S23)</f>
        <v>#REF!</v>
      </c>
      <c r="X20" t="e">
        <f>VLOOKUP(W20,$S$20:$T$29,2,FALSE)</f>
        <v>#REF!</v>
      </c>
      <c r="AA20" t="e">
        <f>IF(X20&gt;=X24,W20,W24)</f>
        <v>#REF!</v>
      </c>
      <c r="AB20" t="e">
        <f>VLOOKUP(AA20,W20:X29,2,FALSE)</f>
        <v>#REF!</v>
      </c>
      <c r="AE20" t="e">
        <f>AA20</f>
        <v>#REF!</v>
      </c>
      <c r="AF20" t="e">
        <f>VLOOKUP(AE20,AA20:AB29,2,FALSE)</f>
        <v>#REF!</v>
      </c>
      <c r="AI20" t="e">
        <f>AE20</f>
        <v>#REF!</v>
      </c>
      <c r="AJ20" t="e">
        <f>VLOOKUP(AI20,AE20:AF29,2,FALSE)</f>
        <v>#REF!</v>
      </c>
      <c r="AM20" t="e">
        <f>AI20</f>
        <v>#REF!</v>
      </c>
      <c r="AN20" t="e">
        <f>VLOOKUP(AM20,AI20:AJ29,2,FALSE)</f>
        <v>#REF!</v>
      </c>
      <c r="AQ20" t="e">
        <f>AM20</f>
        <v>#REF!</v>
      </c>
      <c r="AR20" t="e">
        <f>VLOOKUP(AQ20,AM20:AN29,2,FALSE)</f>
        <v>#REF!</v>
      </c>
      <c r="AU20" t="e">
        <f>AQ20</f>
        <v>#REF!</v>
      </c>
      <c r="AV20" t="e">
        <f>VLOOKUP(AU20,AQ20:AR29,2,FALSE)</f>
        <v>#REF!</v>
      </c>
      <c r="AY20" t="e">
        <f>AU20</f>
        <v>#REF!</v>
      </c>
      <c r="AZ20" t="e">
        <f>VLOOKUP(AY20,AU20:AV29,2,FALSE)</f>
        <v>#REF!</v>
      </c>
    </row>
    <row r="21" spans="6:52" ht="12.75">
      <c r="F21" t="e">
        <f>N2</f>
        <v>#REF!</v>
      </c>
      <c r="G21" t="e">
        <f aca="true" t="shared" si="36" ref="G21:M21">N14</f>
        <v>#REF!</v>
      </c>
      <c r="H21" t="e">
        <f t="shared" si="36"/>
        <v>#REF!</v>
      </c>
      <c r="I21" t="e">
        <f t="shared" si="36"/>
        <v>#REF!</v>
      </c>
      <c r="J21" t="e">
        <f t="shared" si="36"/>
        <v>#REF!</v>
      </c>
      <c r="K21" t="e">
        <f t="shared" si="36"/>
        <v>#REF!</v>
      </c>
      <c r="L21" t="e">
        <f t="shared" si="36"/>
        <v>#REF!</v>
      </c>
      <c r="M21" t="e">
        <f t="shared" si="36"/>
        <v>#REF!</v>
      </c>
      <c r="O21" t="e">
        <f>IF($M21&lt;=$M20,$F21,$F20)</f>
        <v>#REF!</v>
      </c>
      <c r="P21" t="e">
        <f>VLOOKUP(O21,$F$20:$M$29,8,FALSE)</f>
        <v>#REF!</v>
      </c>
      <c r="S21" t="e">
        <f>O21</f>
        <v>#REF!</v>
      </c>
      <c r="T21" t="e">
        <f>VLOOKUP(S21,$O$20:$P$29,2,FALSE)</f>
        <v>#REF!</v>
      </c>
      <c r="W21" t="e">
        <f>S21</f>
        <v>#REF!</v>
      </c>
      <c r="X21" t="e">
        <f>VLOOKUP(W21,$S$20:$T$29,2,FALSE)</f>
        <v>#REF!</v>
      </c>
      <c r="AA21" t="e">
        <f>W21</f>
        <v>#REF!</v>
      </c>
      <c r="AB21" t="e">
        <f>VLOOKUP(AA21,W20:X29,2,FALSE)</f>
        <v>#REF!</v>
      </c>
      <c r="AE21" t="e">
        <f>IF(AB21&gt;=AB22,AA21,AA22)</f>
        <v>#REF!</v>
      </c>
      <c r="AF21" t="e">
        <f>VLOOKUP(AE21,AA20:AB29,2,FALSE)</f>
        <v>#REF!</v>
      </c>
      <c r="AI21" t="e">
        <f>IF(AF21&gt;=AF23,AE21,AE23)</f>
        <v>#REF!</v>
      </c>
      <c r="AJ21" t="e">
        <f>VLOOKUP(AI21,AE20:AF29,2,FALSE)</f>
        <v>#REF!</v>
      </c>
      <c r="AM21" t="e">
        <f>IF(AJ21&gt;=AJ24,AI21,AI24)</f>
        <v>#REF!</v>
      </c>
      <c r="AN21" t="e">
        <f>VLOOKUP(AM21,AI20:AJ29,2,FALSE)</f>
        <v>#REF!</v>
      </c>
      <c r="AQ21" t="e">
        <f>AM21</f>
        <v>#REF!</v>
      </c>
      <c r="AR21" t="e">
        <f>VLOOKUP(AQ21,AM20:AN29,2,FALSE)</f>
        <v>#REF!</v>
      </c>
      <c r="AU21" t="e">
        <f>AQ21</f>
        <v>#REF!</v>
      </c>
      <c r="AV21" t="e">
        <f>VLOOKUP(AU21,AQ20:AR29,2,FALSE)</f>
        <v>#REF!</v>
      </c>
      <c r="AY21" t="e">
        <f>AU21</f>
        <v>#REF!</v>
      </c>
      <c r="AZ21" t="e">
        <f>VLOOKUP(AY21,AU20:AV29,2,FALSE)</f>
        <v>#REF!</v>
      </c>
    </row>
    <row r="22" spans="6:52" ht="12.75">
      <c r="F22" t="e">
        <f>U2</f>
        <v>#REF!</v>
      </c>
      <c r="G22" t="e">
        <f aca="true" t="shared" si="37" ref="G22:M22">U14</f>
        <v>#REF!</v>
      </c>
      <c r="H22" t="e">
        <f t="shared" si="37"/>
        <v>#REF!</v>
      </c>
      <c r="I22" t="e">
        <f t="shared" si="37"/>
        <v>#REF!</v>
      </c>
      <c r="J22" t="e">
        <f t="shared" si="37"/>
        <v>#REF!</v>
      </c>
      <c r="K22" t="e">
        <f t="shared" si="37"/>
        <v>#REF!</v>
      </c>
      <c r="L22" t="e">
        <f t="shared" si="37"/>
        <v>#REF!</v>
      </c>
      <c r="M22" t="e">
        <f t="shared" si="37"/>
        <v>#REF!</v>
      </c>
      <c r="O22" t="e">
        <f>F22</f>
        <v>#REF!</v>
      </c>
      <c r="P22" t="e">
        <f>VLOOKUP(O22,$F$20:$M$29,8,FALSE)</f>
        <v>#REF!</v>
      </c>
      <c r="S22" t="e">
        <f>IF($P22&lt;=$P20,$O22,$O20)</f>
        <v>#REF!</v>
      </c>
      <c r="T22" t="e">
        <f>VLOOKUP(S22,$O$20:$P$29,2,FALSE)</f>
        <v>#REF!</v>
      </c>
      <c r="W22" t="e">
        <f>S22</f>
        <v>#REF!</v>
      </c>
      <c r="X22" t="e">
        <f>VLOOKUP(W22,$S$20:$T$29,2,FALSE)</f>
        <v>#REF!</v>
      </c>
      <c r="AA22" t="e">
        <f>W22</f>
        <v>#REF!</v>
      </c>
      <c r="AB22" t="e">
        <f>VLOOKUP(AA22,W20:X29,2,FALSE)</f>
        <v>#REF!</v>
      </c>
      <c r="AE22" t="e">
        <f>IF(AB22&lt;=AB21,AA22,AA21)</f>
        <v>#REF!</v>
      </c>
      <c r="AF22" t="e">
        <f>VLOOKUP(AE22,AA20:AB29,2,FALSE)</f>
        <v>#REF!</v>
      </c>
      <c r="AI22" t="e">
        <f>AE22</f>
        <v>#REF!</v>
      </c>
      <c r="AJ22" t="e">
        <f>VLOOKUP(AI22,AE20:AF29,2,FALSE)</f>
        <v>#REF!</v>
      </c>
      <c r="AM22" t="e">
        <f>AI22</f>
        <v>#REF!</v>
      </c>
      <c r="AN22" t="e">
        <f>VLOOKUP(AM22,AI20:AJ29,2,FALSE)</f>
        <v>#REF!</v>
      </c>
      <c r="AQ22" t="e">
        <f>IF(AN22&gt;=AN23,AM22,AM23)</f>
        <v>#REF!</v>
      </c>
      <c r="AR22" t="e">
        <f>VLOOKUP(AQ22,AM20:AN29,2,FALSE)</f>
        <v>#REF!</v>
      </c>
      <c r="AU22" t="e">
        <f>IF(AR22&gt;=AR24,AQ22,AQ24)</f>
        <v>#REF!</v>
      </c>
      <c r="AV22" t="e">
        <f>VLOOKUP(AU22,AQ20:AR29,2,FALSE)</f>
        <v>#REF!</v>
      </c>
      <c r="AY22" t="e">
        <f>AU22</f>
        <v>#REF!</v>
      </c>
      <c r="AZ22" t="e">
        <f>VLOOKUP(AY22,AU20:AV29,2,FALSE)</f>
        <v>#REF!</v>
      </c>
    </row>
    <row r="23" spans="6:52" ht="12.75">
      <c r="F23" t="e">
        <f>AB2</f>
        <v>#REF!</v>
      </c>
      <c r="G23" t="e">
        <f aca="true" t="shared" si="38" ref="G23:M23">AB14</f>
        <v>#REF!</v>
      </c>
      <c r="H23" t="e">
        <f t="shared" si="38"/>
        <v>#REF!</v>
      </c>
      <c r="I23" t="e">
        <f t="shared" si="38"/>
        <v>#REF!</v>
      </c>
      <c r="J23" t="e">
        <f t="shared" si="38"/>
        <v>#REF!</v>
      </c>
      <c r="K23" t="e">
        <f t="shared" si="38"/>
        <v>#REF!</v>
      </c>
      <c r="L23" t="e">
        <f t="shared" si="38"/>
        <v>#REF!</v>
      </c>
      <c r="M23" t="e">
        <f t="shared" si="38"/>
        <v>#REF!</v>
      </c>
      <c r="O23" t="e">
        <f>F23</f>
        <v>#REF!</v>
      </c>
      <c r="P23" t="e">
        <f>VLOOKUP(O23,$F$20:$M$29,8,FALSE)</f>
        <v>#REF!</v>
      </c>
      <c r="S23" t="e">
        <f>O23</f>
        <v>#REF!</v>
      </c>
      <c r="T23" t="e">
        <f>VLOOKUP(S23,$O$20:$P$29,2,FALSE)</f>
        <v>#REF!</v>
      </c>
      <c r="W23" t="e">
        <f>IF($T23&lt;=$T20,$S23,$S20)</f>
        <v>#REF!</v>
      </c>
      <c r="X23" t="e">
        <f>VLOOKUP(W23,$S$20:$T$29,2,FALSE)</f>
        <v>#REF!</v>
      </c>
      <c r="AA23" t="e">
        <f>W23</f>
        <v>#REF!</v>
      </c>
      <c r="AB23" t="e">
        <f>VLOOKUP(AA23,W20:X29,2,FALSE)</f>
        <v>#REF!</v>
      </c>
      <c r="AE23" t="e">
        <f>AA23</f>
        <v>#REF!</v>
      </c>
      <c r="AF23" t="e">
        <f>VLOOKUP(AE23,AA20:AB29,2,FALSE)</f>
        <v>#REF!</v>
      </c>
      <c r="AI23" t="e">
        <f>IF(AF23&lt;=AF21,AE23,AE21)</f>
        <v>#REF!</v>
      </c>
      <c r="AJ23" t="e">
        <f>VLOOKUP(AI23,AE20:AF29,2,FALSE)</f>
        <v>#REF!</v>
      </c>
      <c r="AM23" t="e">
        <f>AI23</f>
        <v>#REF!</v>
      </c>
      <c r="AN23" t="e">
        <f>VLOOKUP(AM23,AI20:AJ29,2,FALSE)</f>
        <v>#REF!</v>
      </c>
      <c r="AQ23" t="e">
        <f>IF(AN23&lt;=AN22,AM23,AM22)</f>
        <v>#REF!</v>
      </c>
      <c r="AR23" t="e">
        <f>VLOOKUP(AQ23,AM20:AN29,2,FALSE)</f>
        <v>#REF!</v>
      </c>
      <c r="AU23" t="e">
        <f>AQ23</f>
        <v>#REF!</v>
      </c>
      <c r="AV23" t="e">
        <f>VLOOKUP(AU23,AQ20:AR29,2,FALSE)</f>
        <v>#REF!</v>
      </c>
      <c r="AY23" t="e">
        <f>IF(AV23&gt;=AV24,AU23,AU24)</f>
        <v>#REF!</v>
      </c>
      <c r="AZ23" t="e">
        <f>VLOOKUP(AY23,AU20:AV29,2,FALSE)</f>
        <v>#REF!</v>
      </c>
    </row>
    <row r="24" spans="6:52" ht="12.75">
      <c r="F24" t="e">
        <f>AI2</f>
        <v>#REF!</v>
      </c>
      <c r="G24" t="e">
        <f>AB14</f>
        <v>#REF!</v>
      </c>
      <c r="H24" t="e">
        <f aca="true" t="shared" si="39" ref="H24:M24">AC14</f>
        <v>#REF!</v>
      </c>
      <c r="I24" t="e">
        <f t="shared" si="39"/>
        <v>#REF!</v>
      </c>
      <c r="J24" t="e">
        <f t="shared" si="39"/>
        <v>#REF!</v>
      </c>
      <c r="K24" t="e">
        <f t="shared" si="39"/>
        <v>#REF!</v>
      </c>
      <c r="L24" t="e">
        <f t="shared" si="39"/>
        <v>#REF!</v>
      </c>
      <c r="M24" t="e">
        <f t="shared" si="39"/>
        <v>#REF!</v>
      </c>
      <c r="O24" t="e">
        <f>F24</f>
        <v>#REF!</v>
      </c>
      <c r="P24" t="e">
        <f>VLOOKUP(O24,$F$20:$M$29,8,FALSE)</f>
        <v>#REF!</v>
      </c>
      <c r="S24" t="e">
        <f>O24</f>
        <v>#REF!</v>
      </c>
      <c r="T24" t="e">
        <f>VLOOKUP(S24,$O$20:$P$29,2,FALSE)</f>
        <v>#REF!</v>
      </c>
      <c r="W24" t="e">
        <f>S24</f>
        <v>#REF!</v>
      </c>
      <c r="X24" t="e">
        <f>VLOOKUP(W24,$S$20:$T$29,2,FALSE)</f>
        <v>#REF!</v>
      </c>
      <c r="AA24" t="e">
        <f>IF(X24&lt;=X20,W24,W20)</f>
        <v>#REF!</v>
      </c>
      <c r="AB24" t="e">
        <f>VLOOKUP(AA24,W20:X29,2,FALSE)</f>
        <v>#REF!</v>
      </c>
      <c r="AE24" t="e">
        <f>AA24</f>
        <v>#REF!</v>
      </c>
      <c r="AF24" t="e">
        <f>VLOOKUP(AE24,AA20:AB29,2,FALSE)</f>
        <v>#REF!</v>
      </c>
      <c r="AI24" t="e">
        <f>AE24</f>
        <v>#REF!</v>
      </c>
      <c r="AJ24" t="e">
        <f>VLOOKUP(AI24,AE22:AF29,2,FALSE)</f>
        <v>#REF!</v>
      </c>
      <c r="AM24" t="e">
        <f>IF(AJ24&lt;=AJ21,AI24,AI21)</f>
        <v>#REF!</v>
      </c>
      <c r="AN24" t="e">
        <f>VLOOKUP(AM24,AI20:AJ29,2,FALSE)</f>
        <v>#REF!</v>
      </c>
      <c r="AQ24" t="e">
        <f>AM24</f>
        <v>#REF!</v>
      </c>
      <c r="AR24" t="e">
        <f>VLOOKUP(AQ24,AM22:AN29,2,FALSE)</f>
        <v>#REF!</v>
      </c>
      <c r="AU24" t="e">
        <f>IF(AR24&lt;=AR22,AQ24,AQ22)</f>
        <v>#REF!</v>
      </c>
      <c r="AV24" t="e">
        <f>VLOOKUP(AU24,AQ20:AR29,2,FALSE)</f>
        <v>#REF!</v>
      </c>
      <c r="AY24" t="e">
        <f>IF(AV24&lt;=AV23,AU24,AU23)</f>
        <v>#REF!</v>
      </c>
      <c r="AZ24" t="e">
        <f>VLOOKUP(AY24,AU20:AV29,2,FALSE)</f>
        <v>#REF!</v>
      </c>
    </row>
    <row r="32" spans="6:53" ht="12.75">
      <c r="F32" t="e">
        <f>AY20</f>
        <v>#REF!</v>
      </c>
      <c r="J32" t="e">
        <f>AZ20</f>
        <v>#REF!</v>
      </c>
      <c r="K32" t="e">
        <f>VLOOKUP(AI20,$F$20:$M$29,6,FALSE)</f>
        <v>#REF!</v>
      </c>
      <c r="L32" t="e">
        <f>VLOOKUP(AI20,$F$20:$M$29,7,FALSE)</f>
        <v>#REF!</v>
      </c>
      <c r="M32" t="e">
        <f>K32-L32</f>
        <v>#REF!</v>
      </c>
      <c r="O32" t="e">
        <f>IF(AND($J32=$J33,$M33&gt;$M32),$F33,$F32)</f>
        <v>#REF!</v>
      </c>
      <c r="P32" t="e">
        <f>VLOOKUP(O32,$F$32:$M$41,5,FALSE)</f>
        <v>#REF!</v>
      </c>
      <c r="Q32" t="e">
        <f>VLOOKUP(O32,$F$32:$M$41,8,FALSE)</f>
        <v>#REF!</v>
      </c>
      <c r="S32" t="e">
        <f>IF(AND(P32=P34,Q34&gt;Q32),O34,O32)</f>
        <v>#REF!</v>
      </c>
      <c r="T32" t="e">
        <f>VLOOKUP(S32,$O$32:$Q$41,2,FALSE)</f>
        <v>#REF!</v>
      </c>
      <c r="U32" t="e">
        <f>VLOOKUP(S32,$O$32:$Q$41,3,FALSE)</f>
        <v>#REF!</v>
      </c>
      <c r="W32" t="e">
        <f>IF(AND(T32=T35,U35&gt;U32),S35,S32)</f>
        <v>#REF!</v>
      </c>
      <c r="X32" t="e">
        <f>VLOOKUP(W32,$S$32:$U$41,2,FALSE)</f>
        <v>#REF!</v>
      </c>
      <c r="Y32" t="e">
        <f>VLOOKUP(W32,$S$32:$U$41,3,FALSE)</f>
        <v>#REF!</v>
      </c>
      <c r="AA32" t="e">
        <f>IF(AND(X32=X36,Y36&gt;Y32),W36,W32)</f>
        <v>#REF!</v>
      </c>
      <c r="AB32" t="e">
        <f>VLOOKUP(AA32,W32:Y41,2,FALSE)</f>
        <v>#REF!</v>
      </c>
      <c r="AC32" t="e">
        <f>VLOOKUP(AA32,W32:Y41,3,FALSE)</f>
        <v>#REF!</v>
      </c>
      <c r="AE32" t="e">
        <f>AA32</f>
        <v>#REF!</v>
      </c>
      <c r="AF32" t="e">
        <f>VLOOKUP(AE32,AA32:AC41,2,FALSE)</f>
        <v>#REF!</v>
      </c>
      <c r="AG32" t="e">
        <f>VLOOKUP(AE32,AA32:AC41,3,FALSE)</f>
        <v>#REF!</v>
      </c>
      <c r="AI32" t="e">
        <f>AE32</f>
        <v>#REF!</v>
      </c>
      <c r="AJ32" t="e">
        <f>VLOOKUP(AI32,AE32:AG41,2,FALSE)</f>
        <v>#REF!</v>
      </c>
      <c r="AK32" t="e">
        <f>VLOOKUP(AI32,AE32:AG41,3,FALSE)</f>
        <v>#REF!</v>
      </c>
      <c r="AM32" t="e">
        <f>AI32</f>
        <v>#REF!</v>
      </c>
      <c r="AN32" t="e">
        <f>VLOOKUP(AM32,AI32:AK41,2,FALSE)</f>
        <v>#REF!</v>
      </c>
      <c r="AO32" t="e">
        <f>VLOOKUP(AM32,AI32:AK41,3,FALSE)</f>
        <v>#REF!</v>
      </c>
      <c r="AQ32" t="e">
        <f>AM32</f>
        <v>#REF!</v>
      </c>
      <c r="AR32" t="e">
        <f>VLOOKUP(AQ32,AM32:AO41,2,FALSE)</f>
        <v>#REF!</v>
      </c>
      <c r="AS32" t="e">
        <f>VLOOKUP(AQ32,AM32:AO41,3,FALSE)</f>
        <v>#REF!</v>
      </c>
      <c r="AU32" t="e">
        <f>AQ32</f>
        <v>#REF!</v>
      </c>
      <c r="AV32" t="e">
        <f>VLOOKUP(AU32,AQ32:AS41,2,FALSE)</f>
        <v>#REF!</v>
      </c>
      <c r="AW32" t="e">
        <f>VLOOKUP(AU32,AQ32:AS41,3,FALSE)</f>
        <v>#REF!</v>
      </c>
      <c r="AY32" t="e">
        <f>AU32</f>
        <v>#REF!</v>
      </c>
      <c r="AZ32" t="e">
        <f>VLOOKUP(AY32,AU32:AW41,2,FALSE)</f>
        <v>#REF!</v>
      </c>
      <c r="BA32" t="e">
        <f>VLOOKUP(AY32,AU32:AW41,3,FALSE)</f>
        <v>#REF!</v>
      </c>
    </row>
    <row r="33" spans="6:53" ht="12.75">
      <c r="F33" t="e">
        <f>AY21</f>
        <v>#REF!</v>
      </c>
      <c r="J33" t="e">
        <f>AZ21</f>
        <v>#REF!</v>
      </c>
      <c r="K33" t="e">
        <f>VLOOKUP(AI21,$F$20:$M$29,6,FALSE)</f>
        <v>#REF!</v>
      </c>
      <c r="L33" t="e">
        <f>VLOOKUP(AI21,$F$20:$M$29,7,FALSE)</f>
        <v>#REF!</v>
      </c>
      <c r="M33" t="e">
        <f>K33-L33</f>
        <v>#REF!</v>
      </c>
      <c r="O33" t="e">
        <f>IF(AND($J32=$J33,$M33&gt;$M32),$F32,$F33)</f>
        <v>#REF!</v>
      </c>
      <c r="P33" t="e">
        <f>VLOOKUP(O33,$F$32:$M$41,5,FALSE)</f>
        <v>#REF!</v>
      </c>
      <c r="Q33" t="e">
        <f>VLOOKUP(O33,$F$32:$M$41,8,FALSE)</f>
        <v>#REF!</v>
      </c>
      <c r="S33" t="e">
        <f>O33</f>
        <v>#REF!</v>
      </c>
      <c r="T33" t="e">
        <f>VLOOKUP(S33,$O$32:$Q$41,2,FALSE)</f>
        <v>#REF!</v>
      </c>
      <c r="U33" t="e">
        <f>VLOOKUP(S33,$O$32:$Q$41,3,FALSE)</f>
        <v>#REF!</v>
      </c>
      <c r="W33" t="e">
        <f>S33</f>
        <v>#REF!</v>
      </c>
      <c r="X33" t="e">
        <f>VLOOKUP(W33,$S$32:$U$41,2,FALSE)</f>
        <v>#REF!</v>
      </c>
      <c r="Y33" t="e">
        <f>VLOOKUP(W33,$S$32:$U$41,3,FALSE)</f>
        <v>#REF!</v>
      </c>
      <c r="AA33" t="e">
        <f>W33</f>
        <v>#REF!</v>
      </c>
      <c r="AB33" t="e">
        <f>VLOOKUP(AA33,W32:Y41,2,FALSE)</f>
        <v>#REF!</v>
      </c>
      <c r="AC33" t="e">
        <f>VLOOKUP(AA33,W32:Y41,3,FALSE)</f>
        <v>#REF!</v>
      </c>
      <c r="AE33" t="e">
        <f>IF(AND(AB33=AB34,AC34&gt;AC33),AA34,AA33)</f>
        <v>#REF!</v>
      </c>
      <c r="AF33" t="e">
        <f>VLOOKUP(AE33,AA32:AC41,2,FALSE)</f>
        <v>#REF!</v>
      </c>
      <c r="AG33" t="e">
        <f>VLOOKUP(AE33,AA32:AC41,3,FALSE)</f>
        <v>#REF!</v>
      </c>
      <c r="AI33" t="e">
        <f>IF(AND(AF33=AF35,AG35&gt;AG33),AE35,AE33)</f>
        <v>#REF!</v>
      </c>
      <c r="AJ33" t="e">
        <f>VLOOKUP(AI33,AE32:AG41,2,FALSE)</f>
        <v>#REF!</v>
      </c>
      <c r="AK33" t="e">
        <f>VLOOKUP(AI33,AE32:AG41,3,FALSE)</f>
        <v>#REF!</v>
      </c>
      <c r="AM33" t="e">
        <f>IF(AND(AJ33=AJ36,AK36&gt;AK33),AI36,AI33)</f>
        <v>#REF!</v>
      </c>
      <c r="AN33" t="e">
        <f>VLOOKUP(AM33,AI32:AK41,2,FALSE)</f>
        <v>#REF!</v>
      </c>
      <c r="AO33" t="e">
        <f>VLOOKUP(AM33,AI32:AK41,3,FALSE)</f>
        <v>#REF!</v>
      </c>
      <c r="AQ33" t="e">
        <f>AM33</f>
        <v>#REF!</v>
      </c>
      <c r="AR33" t="e">
        <f>VLOOKUP(AQ33,AM32:AO41,2,FALSE)</f>
        <v>#REF!</v>
      </c>
      <c r="AS33" t="e">
        <f>VLOOKUP(AQ33,AM32:AO41,3,FALSE)</f>
        <v>#REF!</v>
      </c>
      <c r="AU33" t="e">
        <f>AQ33</f>
        <v>#REF!</v>
      </c>
      <c r="AV33" t="e">
        <f>VLOOKUP(AU33,AQ32:AS41,2,FALSE)</f>
        <v>#REF!</v>
      </c>
      <c r="AW33" t="e">
        <f>VLOOKUP(AU33,AQ32:AS41,3,FALSE)</f>
        <v>#REF!</v>
      </c>
      <c r="AY33" t="e">
        <f>AU33</f>
        <v>#REF!</v>
      </c>
      <c r="AZ33" t="e">
        <f>VLOOKUP(AY33,AU32:AW41,2,FALSE)</f>
        <v>#REF!</v>
      </c>
      <c r="BA33" t="e">
        <f>VLOOKUP(AY33,AU32:AW41,3,FALSE)</f>
        <v>#REF!</v>
      </c>
    </row>
    <row r="34" spans="6:53" ht="12.75">
      <c r="F34" t="e">
        <f>AY22</f>
        <v>#REF!</v>
      </c>
      <c r="J34" t="e">
        <f>AZ22</f>
        <v>#REF!</v>
      </c>
      <c r="K34" t="e">
        <f>VLOOKUP(AI22,$F$20:$M$29,6,FALSE)</f>
        <v>#REF!</v>
      </c>
      <c r="L34" t="e">
        <f>VLOOKUP(AI22,$F$20:$M$29,7,FALSE)</f>
        <v>#REF!</v>
      </c>
      <c r="M34" t="e">
        <f>K34-L34</f>
        <v>#REF!</v>
      </c>
      <c r="O34" t="e">
        <f>F34</f>
        <v>#REF!</v>
      </c>
      <c r="P34" t="e">
        <f>VLOOKUP(O34,$F$32:$M$41,5,FALSE)</f>
        <v>#REF!</v>
      </c>
      <c r="Q34" t="e">
        <f>VLOOKUP(O34,$F$32:$M$41,8,FALSE)</f>
        <v>#REF!</v>
      </c>
      <c r="S34" t="e">
        <f>IF(AND($P32=P34,Q34&gt;Q32),O32,O34)</f>
        <v>#REF!</v>
      </c>
      <c r="T34" t="e">
        <f>VLOOKUP(S34,$O$32:$Q$41,2,FALSE)</f>
        <v>#REF!</v>
      </c>
      <c r="U34" t="e">
        <f>VLOOKUP(S34,$O$32:$Q$41,3,FALSE)</f>
        <v>#REF!</v>
      </c>
      <c r="W34" t="e">
        <f>S34</f>
        <v>#REF!</v>
      </c>
      <c r="X34" t="e">
        <f>VLOOKUP(W34,$S$32:$U$41,2,FALSE)</f>
        <v>#REF!</v>
      </c>
      <c r="Y34" t="e">
        <f>VLOOKUP(W34,$S$32:$U$41,3,FALSE)</f>
        <v>#REF!</v>
      </c>
      <c r="AA34" t="e">
        <f>W34</f>
        <v>#REF!</v>
      </c>
      <c r="AB34" t="e">
        <f>VLOOKUP(AA34,W32:Y41,2,FALSE)</f>
        <v>#REF!</v>
      </c>
      <c r="AC34" t="e">
        <f>VLOOKUP(AA34,W32:Y41,3,FALSE)</f>
        <v>#REF!</v>
      </c>
      <c r="AE34" t="e">
        <f>IF(AND(AB33=AB34,AC34&gt;AC33),AA33,AA34)</f>
        <v>#REF!</v>
      </c>
      <c r="AF34" t="e">
        <f>VLOOKUP(AE34,AA32:AC41,2,FALSE)</f>
        <v>#REF!</v>
      </c>
      <c r="AG34" t="e">
        <f>VLOOKUP(AE34,AA32:AC41,3,FALSE)</f>
        <v>#REF!</v>
      </c>
      <c r="AI34" t="e">
        <f>AE34</f>
        <v>#REF!</v>
      </c>
      <c r="AJ34" t="e">
        <f>VLOOKUP(AI34,AE32:AG41,2,FALSE)</f>
        <v>#REF!</v>
      </c>
      <c r="AK34" t="e">
        <f>VLOOKUP(AI34,AE32:AG41,3,FALSE)</f>
        <v>#REF!</v>
      </c>
      <c r="AM34" t="e">
        <f>AI34</f>
        <v>#REF!</v>
      </c>
      <c r="AN34" t="e">
        <f>VLOOKUP(AM34,AI32:AK41,2,FALSE)</f>
        <v>#REF!</v>
      </c>
      <c r="AO34" t="e">
        <f>VLOOKUP(AM34,AI32:AK41,3,FALSE)</f>
        <v>#REF!</v>
      </c>
      <c r="AQ34" t="e">
        <f>IF(AND(AN34=AN35,AO35&gt;AO34),AM35,AM34)</f>
        <v>#REF!</v>
      </c>
      <c r="AR34" t="e">
        <f>VLOOKUP(AQ34,AM32:AO41,2,FALSE)</f>
        <v>#REF!</v>
      </c>
      <c r="AS34" t="e">
        <f>VLOOKUP(AQ34,AM32:AO41,3,FALSE)</f>
        <v>#REF!</v>
      </c>
      <c r="AU34" t="e">
        <f>IF(AND(AR34=AR36,AS36&gt;AS34),AQ36,AQ34)</f>
        <v>#REF!</v>
      </c>
      <c r="AV34" t="e">
        <f>VLOOKUP(AU34,AQ32:AS41,2,FALSE)</f>
        <v>#REF!</v>
      </c>
      <c r="AW34" t="e">
        <f>VLOOKUP(AU34,AQ32:AS41,3,FALSE)</f>
        <v>#REF!</v>
      </c>
      <c r="AY34" t="e">
        <f>AU34</f>
        <v>#REF!</v>
      </c>
      <c r="AZ34" t="e">
        <f>VLOOKUP(AY34,AU32:AW41,2,FALSE)</f>
        <v>#REF!</v>
      </c>
      <c r="BA34" t="e">
        <f>VLOOKUP(AY34,AU32:AW41,3,FALSE)</f>
        <v>#REF!</v>
      </c>
    </row>
    <row r="35" spans="6:53" ht="12.75">
      <c r="F35" t="e">
        <f>AY23</f>
        <v>#REF!</v>
      </c>
      <c r="J35" t="e">
        <f>AZ23</f>
        <v>#REF!</v>
      </c>
      <c r="K35" t="e">
        <f>VLOOKUP(AI23,$F$20:$M$29,6,FALSE)</f>
        <v>#REF!</v>
      </c>
      <c r="L35" t="e">
        <f>VLOOKUP(AI23,$F$20:$M$29,7,FALSE)</f>
        <v>#REF!</v>
      </c>
      <c r="M35" t="e">
        <f>K35-L35</f>
        <v>#REF!</v>
      </c>
      <c r="O35" t="e">
        <f>F35</f>
        <v>#REF!</v>
      </c>
      <c r="P35" t="e">
        <f>VLOOKUP(O35,$F$32:$M$41,5,FALSE)</f>
        <v>#REF!</v>
      </c>
      <c r="Q35" t="e">
        <f>VLOOKUP(O35,$F$32:$M$41,8,FALSE)</f>
        <v>#REF!</v>
      </c>
      <c r="S35" t="e">
        <f>O35</f>
        <v>#REF!</v>
      </c>
      <c r="T35" t="e">
        <f>VLOOKUP(S35,$O$32:$Q$41,2,FALSE)</f>
        <v>#REF!</v>
      </c>
      <c r="U35" t="e">
        <f>VLOOKUP(S35,$O$32:$Q$41,3,FALSE)</f>
        <v>#REF!</v>
      </c>
      <c r="W35" t="e">
        <f>IF(AND(T32=T35,U35&gt;U32),S32,S35)</f>
        <v>#REF!</v>
      </c>
      <c r="X35" t="e">
        <f>VLOOKUP(W35,$S$32:$U$41,2,FALSE)</f>
        <v>#REF!</v>
      </c>
      <c r="Y35" t="e">
        <f>VLOOKUP(W35,$S$32:$U$41,3,FALSE)</f>
        <v>#REF!</v>
      </c>
      <c r="AA35" t="e">
        <f>W35</f>
        <v>#REF!</v>
      </c>
      <c r="AB35" t="e">
        <f>VLOOKUP(AA35,W32:Y41,2,FALSE)</f>
        <v>#REF!</v>
      </c>
      <c r="AC35" t="e">
        <f>VLOOKUP(AA35,W32:Y41,3,FALSE)</f>
        <v>#REF!</v>
      </c>
      <c r="AE35" t="e">
        <f>AA35</f>
        <v>#REF!</v>
      </c>
      <c r="AF35" t="e">
        <f>VLOOKUP(AE35,AA32:AC41,2,FALSE)</f>
        <v>#REF!</v>
      </c>
      <c r="AG35" t="e">
        <f>VLOOKUP(AE35,AA32:AC41,3,FALSE)</f>
        <v>#REF!</v>
      </c>
      <c r="AI35" t="e">
        <f>IF(AND(AF33=AF35,AG35&gt;AG33),AE33,AE35)</f>
        <v>#REF!</v>
      </c>
      <c r="AJ35" t="e">
        <f>VLOOKUP(AI35,AE32:AG41,2,FALSE)</f>
        <v>#REF!</v>
      </c>
      <c r="AK35" t="e">
        <f>VLOOKUP(AI35,AE32:AG41,3,FALSE)</f>
        <v>#REF!</v>
      </c>
      <c r="AM35" t="e">
        <f>AI35</f>
        <v>#REF!</v>
      </c>
      <c r="AN35" t="e">
        <f>VLOOKUP(AM35,AI32:AK41,2,FALSE)</f>
        <v>#REF!</v>
      </c>
      <c r="AO35" t="e">
        <f>VLOOKUP(AM35,AI32:AK41,3,FALSE)</f>
        <v>#REF!</v>
      </c>
      <c r="AQ35" t="e">
        <f>IF(AND(AN34=AN35,AO35&gt;AO34),AM34,AM35)</f>
        <v>#REF!</v>
      </c>
      <c r="AR35" t="e">
        <f>VLOOKUP(AQ35,AM32:AO41,2,FALSE)</f>
        <v>#REF!</v>
      </c>
      <c r="AS35" t="e">
        <f>VLOOKUP(AQ35,AM32:AO41,3,FALSE)</f>
        <v>#REF!</v>
      </c>
      <c r="AU35" t="e">
        <f>AQ35</f>
        <v>#REF!</v>
      </c>
      <c r="AV35" t="e">
        <f>VLOOKUP(AU35,AQ32:AS41,2,FALSE)</f>
        <v>#REF!</v>
      </c>
      <c r="AW35" t="e">
        <f>VLOOKUP(AU35,AQ32:AS41,3,FALSE)</f>
        <v>#REF!</v>
      </c>
      <c r="AY35" t="e">
        <f>IF(AND(AV35=AV36,AW36&gt;AW35),AU36,AU35)</f>
        <v>#REF!</v>
      </c>
      <c r="AZ35" t="e">
        <f>VLOOKUP(AY35,AU32:AW41,2,FALSE)</f>
        <v>#REF!</v>
      </c>
      <c r="BA35" t="e">
        <f>VLOOKUP(AY35,AU32:AW41,3,FALSE)</f>
        <v>#REF!</v>
      </c>
    </row>
    <row r="36" spans="6:53" ht="12.75">
      <c r="F36" t="e">
        <f>AY24</f>
        <v>#REF!</v>
      </c>
      <c r="J36" t="e">
        <f>AZ24</f>
        <v>#REF!</v>
      </c>
      <c r="K36" t="e">
        <f>VLOOKUP(AI24,$F$20:$M$29,6,FALSE)</f>
        <v>#REF!</v>
      </c>
      <c r="L36" t="e">
        <f>VLOOKUP(AI24,$F$20:$M$29,7,FALSE)</f>
        <v>#REF!</v>
      </c>
      <c r="M36" t="e">
        <f>K36-L36</f>
        <v>#REF!</v>
      </c>
      <c r="O36" t="e">
        <f>F36</f>
        <v>#REF!</v>
      </c>
      <c r="P36" t="e">
        <f>VLOOKUP(O36,$F$32:$M$41,5,FALSE)</f>
        <v>#REF!</v>
      </c>
      <c r="Q36" t="e">
        <f>VLOOKUP(O36,$F$32:$M$41,8,FALSE)</f>
        <v>#REF!</v>
      </c>
      <c r="S36" t="e">
        <f>O36</f>
        <v>#REF!</v>
      </c>
      <c r="T36" t="e">
        <f>VLOOKUP(S36,$O$32:$Q$41,2,FALSE)</f>
        <v>#REF!</v>
      </c>
      <c r="U36" t="e">
        <f>VLOOKUP(S36,$O$32:$Q$41,3,FALSE)</f>
        <v>#REF!</v>
      </c>
      <c r="W36" t="e">
        <f>S36</f>
        <v>#REF!</v>
      </c>
      <c r="X36" t="e">
        <f>VLOOKUP(W36,$S$32:$U$41,2,FALSE)</f>
        <v>#REF!</v>
      </c>
      <c r="Y36" t="e">
        <f>VLOOKUP(W36,$S$32:$U$41,3,FALSE)</f>
        <v>#REF!</v>
      </c>
      <c r="AA36" t="e">
        <f>IF(AND(X32=X36,Y36&gt;Y32),W32,W36)</f>
        <v>#REF!</v>
      </c>
      <c r="AB36" t="e">
        <f>VLOOKUP(AA36,W32:Y41,2,FALSE)</f>
        <v>#REF!</v>
      </c>
      <c r="AC36" t="e">
        <f>VLOOKUP(AA36,W32:Y41,3,FALSE)</f>
        <v>#REF!</v>
      </c>
      <c r="AE36" t="e">
        <f>AA36</f>
        <v>#REF!</v>
      </c>
      <c r="AF36" t="e">
        <f>VLOOKUP(AE36,AA32:AC41,2,FALSE)</f>
        <v>#REF!</v>
      </c>
      <c r="AG36" t="e">
        <f>VLOOKUP(AE36,AA32:AC41,3,FALSE)</f>
        <v>#REF!</v>
      </c>
      <c r="AI36" t="e">
        <f>AE36</f>
        <v>#REF!</v>
      </c>
      <c r="AJ36" t="e">
        <f>VLOOKUP(AI36,AE32:AG41,2,FALSE)</f>
        <v>#REF!</v>
      </c>
      <c r="AK36" t="e">
        <f>VLOOKUP(AI36,AE32:AG41,3,FALSE)</f>
        <v>#REF!</v>
      </c>
      <c r="AM36" t="e">
        <f>IF(AND(AJ33=AJ36,AK36&gt;AK33),AI33,AI36)</f>
        <v>#REF!</v>
      </c>
      <c r="AN36" t="e">
        <f>VLOOKUP(AM36,AI32:AK41,2,FALSE)</f>
        <v>#REF!</v>
      </c>
      <c r="AO36" t="e">
        <f>VLOOKUP(AM36,AI32:AK41,3,FALSE)</f>
        <v>#REF!</v>
      </c>
      <c r="AQ36" t="e">
        <f>AM36</f>
        <v>#REF!</v>
      </c>
      <c r="AR36" t="e">
        <f>VLOOKUP(AQ36,AM32:AO41,2,FALSE)</f>
        <v>#REF!</v>
      </c>
      <c r="AS36" t="e">
        <f>VLOOKUP(AQ36,AM32:AO41,3,FALSE)</f>
        <v>#REF!</v>
      </c>
      <c r="AU36" t="e">
        <f>IF(AND(AR34=AR36,AS36&gt;AS34),AQ34,AQ36)</f>
        <v>#REF!</v>
      </c>
      <c r="AV36" t="e">
        <f>VLOOKUP(AU36,AQ32:AS41,2,FALSE)</f>
        <v>#REF!</v>
      </c>
      <c r="AW36" t="e">
        <f>VLOOKUP(AU36,AQ32:AS41,3,FALSE)</f>
        <v>#REF!</v>
      </c>
      <c r="AY36" t="e">
        <f>IF(AND(AV35=AV36,AW36&gt;AW35),AU35,AU36)</f>
        <v>#REF!</v>
      </c>
      <c r="AZ36" t="e">
        <f>VLOOKUP(AY36,AU32:AW41,2,FALSE)</f>
        <v>#REF!</v>
      </c>
      <c r="BA36" t="e">
        <f>VLOOKUP(AY36,AU32:AW41,3,FALSE)</f>
        <v>#REF!</v>
      </c>
    </row>
    <row r="44" spans="6:54" ht="12.75">
      <c r="F44" t="e">
        <f>AY32</f>
        <v>#REF!</v>
      </c>
      <c r="J44" t="e">
        <f>VLOOKUP(F44,$F$20:$M$29,8,FALSE)</f>
        <v>#REF!</v>
      </c>
      <c r="K44" t="e">
        <f>VLOOKUP(F44,$F$20:$M$29,6,FALSE)</f>
        <v>#REF!</v>
      </c>
      <c r="L44" t="e">
        <f>VLOOKUP(F44,$F$20:$M$29,7,FALSE)</f>
        <v>#REF!</v>
      </c>
      <c r="M44" t="e">
        <f>K44-L44</f>
        <v>#REF!</v>
      </c>
      <c r="O44" t="e">
        <f>IF(AND(J44=J45,M44=M45,K45&gt;K44),F45,F44)</f>
        <v>#REF!</v>
      </c>
      <c r="P44" t="e">
        <f>VLOOKUP(O44,$F$44:$M$53,5,FALSE)</f>
        <v>#REF!</v>
      </c>
      <c r="Q44" t="e">
        <f>VLOOKUP(O44,$F$44:$M$53,8,FALSE)</f>
        <v>#REF!</v>
      </c>
      <c r="R44" t="e">
        <f>VLOOKUP(O44,$F$44:$M$53,6,FALSE)</f>
        <v>#REF!</v>
      </c>
      <c r="S44" t="e">
        <f>IF(AND(P44=P46,Q44=Q46,R46&gt;R44),O46,O44)</f>
        <v>#REF!</v>
      </c>
      <c r="T44" t="e">
        <f>VLOOKUP(S44,$O$44:$R$53,2,FALSE)</f>
        <v>#REF!</v>
      </c>
      <c r="U44" t="e">
        <f>VLOOKUP(S44,$O$44:$R$53,3,FALSE)</f>
        <v>#REF!</v>
      </c>
      <c r="V44" t="e">
        <f>VLOOKUP(S44,$O$44:$R$53,4,FALSE)</f>
        <v>#REF!</v>
      </c>
      <c r="W44" t="e">
        <f>IF(AND(T44=T47,U44=U47,V47&gt;V44),S47,S44)</f>
        <v>#REF!</v>
      </c>
      <c r="X44" t="e">
        <f>VLOOKUP(W44,$S$44:$V$53,2,FALSE)</f>
        <v>#REF!</v>
      </c>
      <c r="Y44" t="e">
        <f>VLOOKUP(W44,$S$44:$V$53,3,FALSE)</f>
        <v>#REF!</v>
      </c>
      <c r="Z44" t="e">
        <f>VLOOKUP(W44,$S$44:$V$53,4,FALSE)</f>
        <v>#REF!</v>
      </c>
      <c r="AA44" t="e">
        <f>IF(AND(X44=X48,Y44=Y48,Z48&gt;Z44),W48,W44)</f>
        <v>#REF!</v>
      </c>
      <c r="AB44" t="e">
        <f>VLOOKUP(AA44,W44:Z53,2,FALSE)</f>
        <v>#REF!</v>
      </c>
      <c r="AC44" t="e">
        <f>VLOOKUP(AA44,W44:Z53,3,FALSE)</f>
        <v>#REF!</v>
      </c>
      <c r="AD44" t="e">
        <f>VLOOKUP(AA44,W44:Z53,4,FALSE)</f>
        <v>#REF!</v>
      </c>
      <c r="AE44" t="e">
        <f>AA44</f>
        <v>#REF!</v>
      </c>
      <c r="AF44" t="e">
        <f>VLOOKUP(AE44,AA44:AD53,2,FALSE)</f>
        <v>#REF!</v>
      </c>
      <c r="AG44" t="e">
        <f>VLOOKUP(AE44,AA44:AD53,3,FALSE)</f>
        <v>#REF!</v>
      </c>
      <c r="AH44" t="e">
        <f>VLOOKUP(AE44,AA44:AD53,4,FALSE)</f>
        <v>#REF!</v>
      </c>
      <c r="AI44" t="e">
        <f>AE44</f>
        <v>#REF!</v>
      </c>
      <c r="AJ44" t="e">
        <f>VLOOKUP(AI44,AE44:AH53,2,FALSE)</f>
        <v>#REF!</v>
      </c>
      <c r="AK44" t="e">
        <f>VLOOKUP(AI44,AE44:AH53,3,FALSE)</f>
        <v>#REF!</v>
      </c>
      <c r="AL44" t="e">
        <f>VLOOKUP(AI44,AE44:AH53,4,FALSE)</f>
        <v>#REF!</v>
      </c>
      <c r="AM44" t="e">
        <f>AI44</f>
        <v>#REF!</v>
      </c>
      <c r="AN44" t="e">
        <f>VLOOKUP(AM44,AI44:AL53,2,FALSE)</f>
        <v>#REF!</v>
      </c>
      <c r="AO44" t="e">
        <f>VLOOKUP(AM44,AI44:AL53,3,FALSE)</f>
        <v>#REF!</v>
      </c>
      <c r="AP44" t="e">
        <f>VLOOKUP(AM44,AI44:AL53,4,FALSE)</f>
        <v>#REF!</v>
      </c>
      <c r="AQ44" t="e">
        <f>AM44</f>
        <v>#REF!</v>
      </c>
      <c r="AR44" t="e">
        <f>VLOOKUP(AQ44,AM44:AP53,2,FALSE)</f>
        <v>#REF!</v>
      </c>
      <c r="AS44" t="e">
        <f>VLOOKUP(AQ44,AM44:AP53,3,FALSE)</f>
        <v>#REF!</v>
      </c>
      <c r="AT44" t="e">
        <f>VLOOKUP(AQ44,AM44:AP53,4,FALSE)</f>
        <v>#REF!</v>
      </c>
      <c r="AU44" t="e">
        <f>AQ44</f>
        <v>#REF!</v>
      </c>
      <c r="AV44" t="e">
        <f>VLOOKUP(AU44,AQ44:AT53,2,FALSE)</f>
        <v>#REF!</v>
      </c>
      <c r="AW44" t="e">
        <f>VLOOKUP(AU44,AQ44:AT53,3,FALSE)</f>
        <v>#REF!</v>
      </c>
      <c r="AX44" t="e">
        <f>VLOOKUP(AU44,AQ44:AT53,4,FALSE)</f>
        <v>#REF!</v>
      </c>
      <c r="AY44" t="e">
        <f>AU44</f>
        <v>#REF!</v>
      </c>
      <c r="AZ44" t="e">
        <f>VLOOKUP(AY44,AU44:AX53,2,FALSE)</f>
        <v>#REF!</v>
      </c>
      <c r="BA44" t="e">
        <f>VLOOKUP(AY44,AU44:AX53,3,FALSE)</f>
        <v>#REF!</v>
      </c>
      <c r="BB44" t="e">
        <f>VLOOKUP(AY44,AU44:AX53,4,FALSE)</f>
        <v>#REF!</v>
      </c>
    </row>
    <row r="45" spans="6:54" ht="12.75">
      <c r="F45" t="e">
        <f>AY33</f>
        <v>#REF!</v>
      </c>
      <c r="J45" t="e">
        <f>VLOOKUP(F45,$F$20:$M$29,8,FALSE)</f>
        <v>#REF!</v>
      </c>
      <c r="K45" t="e">
        <f>VLOOKUP(F45,$F$20:$M$29,6,FALSE)</f>
        <v>#REF!</v>
      </c>
      <c r="L45" t="e">
        <f>VLOOKUP(F45,$F$20:$M$29,7,FALSE)</f>
        <v>#REF!</v>
      </c>
      <c r="M45" t="e">
        <f>K45-L45</f>
        <v>#REF!</v>
      </c>
      <c r="O45" t="e">
        <f>IF(AND(J44=J45,M44=M45,K45&gt;K44),F44,F45)</f>
        <v>#REF!</v>
      </c>
      <c r="P45" t="e">
        <f>VLOOKUP(O45,$F$44:$M$53,5,FALSE)</f>
        <v>#REF!</v>
      </c>
      <c r="Q45" t="e">
        <f>VLOOKUP(O45,$F$44:$M$53,8,FALSE)</f>
        <v>#REF!</v>
      </c>
      <c r="R45" t="e">
        <f>VLOOKUP(O45,$F$44:$M$53,6,FALSE)</f>
        <v>#REF!</v>
      </c>
      <c r="S45" t="e">
        <f>O45</f>
        <v>#REF!</v>
      </c>
      <c r="T45" t="e">
        <f>VLOOKUP(S45,$O$44:$R$53,2,FALSE)</f>
        <v>#REF!</v>
      </c>
      <c r="U45" t="e">
        <f>VLOOKUP(S45,$O$44:$R$53,3,FALSE)</f>
        <v>#REF!</v>
      </c>
      <c r="V45" t="e">
        <f>VLOOKUP(S45,$O$44:$R$53,4,FALSE)</f>
        <v>#REF!</v>
      </c>
      <c r="W45" t="e">
        <f>S45</f>
        <v>#REF!</v>
      </c>
      <c r="X45" t="e">
        <f>VLOOKUP(W45,$S$44:$V$53,2,FALSE)</f>
        <v>#REF!</v>
      </c>
      <c r="Y45" t="e">
        <f>VLOOKUP(W45,$S$44:$V$53,3,FALSE)</f>
        <v>#REF!</v>
      </c>
      <c r="Z45" t="e">
        <f>VLOOKUP(W45,$S$44:$V$53,4,FALSE)</f>
        <v>#REF!</v>
      </c>
      <c r="AA45" t="e">
        <f>W45</f>
        <v>#REF!</v>
      </c>
      <c r="AB45" t="e">
        <f>VLOOKUP(AA45,W44:Z53,2,FALSE)</f>
        <v>#REF!</v>
      </c>
      <c r="AC45" t="e">
        <f>VLOOKUP(AA45,W44:Z53,3,FALSE)</f>
        <v>#REF!</v>
      </c>
      <c r="AD45" t="e">
        <f>VLOOKUP(AA45,W44:Z53,4,FALSE)</f>
        <v>#REF!</v>
      </c>
      <c r="AE45" t="e">
        <f>IF(AND(AB45=AB46,AC45=AC46,AD46&gt;AD45),AA46,AA45)</f>
        <v>#REF!</v>
      </c>
      <c r="AF45" t="e">
        <f>VLOOKUP(AE45,AA44:AD53,2,FALSE)</f>
        <v>#REF!</v>
      </c>
      <c r="AG45" t="e">
        <f>VLOOKUP(AE45,AA44:AD53,3,FALSE)</f>
        <v>#REF!</v>
      </c>
      <c r="AH45" t="e">
        <f>VLOOKUP(AE45,AA44:AD53,4,FALSE)</f>
        <v>#REF!</v>
      </c>
      <c r="AI45" t="e">
        <f>IF(AND(AF45=AF47,AG45=AG47,AH47&gt;AH45),AE47,AE45)</f>
        <v>#REF!</v>
      </c>
      <c r="AJ45" t="e">
        <f>VLOOKUP(AI45,AE44:AH53,2,FALSE)</f>
        <v>#REF!</v>
      </c>
      <c r="AK45" t="e">
        <f>VLOOKUP(AI45,AE44:AH53,3,FALSE)</f>
        <v>#REF!</v>
      </c>
      <c r="AL45" t="e">
        <f>VLOOKUP(AI45,AE44:AH53,4,FALSE)</f>
        <v>#REF!</v>
      </c>
      <c r="AM45" t="e">
        <f>IF(AND(AJ45=AJ48,AK45=AK48,AL48&gt;AL45),AI48,AI45)</f>
        <v>#REF!</v>
      </c>
      <c r="AN45" t="e">
        <f>VLOOKUP(AM45,AI44:AL53,2,FALSE)</f>
        <v>#REF!</v>
      </c>
      <c r="AO45" t="e">
        <f>VLOOKUP(AM45,AI44:AL53,3,FALSE)</f>
        <v>#REF!</v>
      </c>
      <c r="AP45" t="e">
        <f>VLOOKUP(AM45,AI44:AL53,4,FALSE)</f>
        <v>#REF!</v>
      </c>
      <c r="AQ45" t="e">
        <f>AM45</f>
        <v>#REF!</v>
      </c>
      <c r="AR45" t="e">
        <f>VLOOKUP(AQ45,AM44:AP53,2,FALSE)</f>
        <v>#REF!</v>
      </c>
      <c r="AS45" t="e">
        <f>VLOOKUP(AQ45,AM44:AP53,3,FALSE)</f>
        <v>#REF!</v>
      </c>
      <c r="AT45" t="e">
        <f>VLOOKUP(AQ45,AM44:AP53,4,FALSE)</f>
        <v>#REF!</v>
      </c>
      <c r="AU45" t="e">
        <f>AQ45</f>
        <v>#REF!</v>
      </c>
      <c r="AV45" t="e">
        <f>VLOOKUP(AU45,AQ44:AT53,2,FALSE)</f>
        <v>#REF!</v>
      </c>
      <c r="AW45" t="e">
        <f>VLOOKUP(AU45,AQ44:AT53,3,FALSE)</f>
        <v>#REF!</v>
      </c>
      <c r="AX45" t="e">
        <f>VLOOKUP(AU45,AQ44:AT53,4,FALSE)</f>
        <v>#REF!</v>
      </c>
      <c r="AY45" t="e">
        <f>AU45</f>
        <v>#REF!</v>
      </c>
      <c r="AZ45" t="e">
        <f>VLOOKUP(AY45,AU44:AX53,2,FALSE)</f>
        <v>#REF!</v>
      </c>
      <c r="BA45" t="e">
        <f>VLOOKUP(AY45,AU44:AX53,3,FALSE)</f>
        <v>#REF!</v>
      </c>
      <c r="BB45" t="e">
        <f>VLOOKUP(AY45,AU44:AX53,4,FALSE)</f>
        <v>#REF!</v>
      </c>
    </row>
    <row r="46" spans="6:54" ht="12.75">
      <c r="F46" t="e">
        <f>AY34</f>
        <v>#REF!</v>
      </c>
      <c r="J46" t="e">
        <f>VLOOKUP(F46,$F$20:$M$29,8,FALSE)</f>
        <v>#REF!</v>
      </c>
      <c r="K46" t="e">
        <f>VLOOKUP(F46,$F$20:$M$29,6,FALSE)</f>
        <v>#REF!</v>
      </c>
      <c r="L46" t="e">
        <f>VLOOKUP(F46,$F$20:$M$29,7,FALSE)</f>
        <v>#REF!</v>
      </c>
      <c r="M46" t="e">
        <f>K46-L46</f>
        <v>#REF!</v>
      </c>
      <c r="O46" t="e">
        <f>F46</f>
        <v>#REF!</v>
      </c>
      <c r="P46" t="e">
        <f>VLOOKUP(O46,$F$44:$M$53,5,FALSE)</f>
        <v>#REF!</v>
      </c>
      <c r="Q46" t="e">
        <f>VLOOKUP(O46,$F$44:$M$53,8,FALSE)</f>
        <v>#REF!</v>
      </c>
      <c r="R46" t="e">
        <f>VLOOKUP(O46,$F$44:$M$53,6,FALSE)</f>
        <v>#REF!</v>
      </c>
      <c r="S46" t="e">
        <f>IF(AND(P44=P46,Q44=Q46,R46&gt;R44),O44,O46)</f>
        <v>#REF!</v>
      </c>
      <c r="T46" t="e">
        <f>VLOOKUP(S46,$O$44:$R$53,2,FALSE)</f>
        <v>#REF!</v>
      </c>
      <c r="U46" t="e">
        <f>VLOOKUP(S46,$O$44:$R$53,3,FALSE)</f>
        <v>#REF!</v>
      </c>
      <c r="V46" t="e">
        <f>VLOOKUP(S46,$O$44:$R$53,4,FALSE)</f>
        <v>#REF!</v>
      </c>
      <c r="W46" t="e">
        <f>S46</f>
        <v>#REF!</v>
      </c>
      <c r="X46" t="e">
        <f>VLOOKUP(W46,$S$44:$V$53,2,FALSE)</f>
        <v>#REF!</v>
      </c>
      <c r="Y46" t="e">
        <f>VLOOKUP(W46,$S$44:$V$53,3,FALSE)</f>
        <v>#REF!</v>
      </c>
      <c r="Z46" t="e">
        <f>VLOOKUP(W46,$S$44:$V$53,4,FALSE)</f>
        <v>#REF!</v>
      </c>
      <c r="AA46" t="e">
        <f>W46</f>
        <v>#REF!</v>
      </c>
      <c r="AB46" t="e">
        <f>VLOOKUP(AA46,W44:Z53,2,FALSE)</f>
        <v>#REF!</v>
      </c>
      <c r="AC46" t="e">
        <f>VLOOKUP(AA46,W44:Z53,3,FALSE)</f>
        <v>#REF!</v>
      </c>
      <c r="AD46" t="e">
        <f>VLOOKUP(AA46,W44:Z53,4,FALSE)</f>
        <v>#REF!</v>
      </c>
      <c r="AE46" t="e">
        <f>IF(AND(AB45=AB46,AC45=AC46,AD46&gt;AD45),AA45,AA46)</f>
        <v>#REF!</v>
      </c>
      <c r="AF46" t="e">
        <f>VLOOKUP(AE46,AA44:AD53,2,FALSE)</f>
        <v>#REF!</v>
      </c>
      <c r="AG46" t="e">
        <f>VLOOKUP(AE46,AA44:AD53,3,FALSE)</f>
        <v>#REF!</v>
      </c>
      <c r="AH46" t="e">
        <f>VLOOKUP(AE46,AA44:AD53,4,FALSE)</f>
        <v>#REF!</v>
      </c>
      <c r="AI46" t="e">
        <f>AE46</f>
        <v>#REF!</v>
      </c>
      <c r="AJ46" t="e">
        <f>VLOOKUP(AI46,AE44:AH53,2,FALSE)</f>
        <v>#REF!</v>
      </c>
      <c r="AK46" t="e">
        <f>VLOOKUP(AI46,AE44:AH53,3,FALSE)</f>
        <v>#REF!</v>
      </c>
      <c r="AL46" t="e">
        <f>VLOOKUP(AI46,AE44:AH53,4,FALSE)</f>
        <v>#REF!</v>
      </c>
      <c r="AM46" t="e">
        <f>AI46</f>
        <v>#REF!</v>
      </c>
      <c r="AN46" t="e">
        <f>VLOOKUP(AM46,AI44:AL53,2,FALSE)</f>
        <v>#REF!</v>
      </c>
      <c r="AO46" t="e">
        <f>VLOOKUP(AM46,AI44:AL53,3,FALSE)</f>
        <v>#REF!</v>
      </c>
      <c r="AP46" t="e">
        <f>VLOOKUP(AM46,AI44:AL53,4,FALSE)</f>
        <v>#REF!</v>
      </c>
      <c r="AQ46" t="e">
        <f>IF(AND(AN46=AN47,AO46=AO47,AP47&gt;AP46),AM47,AM46)</f>
        <v>#REF!</v>
      </c>
      <c r="AR46" t="e">
        <f>VLOOKUP(AQ46,AM44:AP53,2,FALSE)</f>
        <v>#REF!</v>
      </c>
      <c r="AS46" t="e">
        <f>VLOOKUP(AQ46,AM44:AP53,3,FALSE)</f>
        <v>#REF!</v>
      </c>
      <c r="AT46" t="e">
        <f>VLOOKUP(AQ46,AM44:AP53,4,FALSE)</f>
        <v>#REF!</v>
      </c>
      <c r="AU46" t="e">
        <f>IF(AND(AR46=AR48,AS46=AS48,AT48&gt;AT46),AQ48,AQ46)</f>
        <v>#REF!</v>
      </c>
      <c r="AV46" t="e">
        <f>VLOOKUP(AU46,AQ44:AT53,2,FALSE)</f>
        <v>#REF!</v>
      </c>
      <c r="AW46" t="e">
        <f>VLOOKUP(AU46,AQ44:AT53,3,FALSE)</f>
        <v>#REF!</v>
      </c>
      <c r="AX46" t="e">
        <f>VLOOKUP(AU46,AQ44:AT53,4,FALSE)</f>
        <v>#REF!</v>
      </c>
      <c r="AY46" t="e">
        <f>IF(AND(AV46=AV48,AW46=AW48,AX48&gt;AX46),AU48,AU46)</f>
        <v>#REF!</v>
      </c>
      <c r="AZ46" t="e">
        <f>VLOOKUP(AY46,AU44:AX53,2,FALSE)</f>
        <v>#REF!</v>
      </c>
      <c r="BA46" t="e">
        <f>VLOOKUP(AY46,AU44:AX53,3,FALSE)</f>
        <v>#REF!</v>
      </c>
      <c r="BB46" t="e">
        <f>VLOOKUP(AY46,AU44:AX53,4,FALSE)</f>
        <v>#REF!</v>
      </c>
    </row>
    <row r="47" spans="6:54" ht="12.75">
      <c r="F47" t="e">
        <f>AY35</f>
        <v>#REF!</v>
      </c>
      <c r="J47" t="e">
        <f>VLOOKUP(F47,$F$20:$M$29,8,FALSE)</f>
        <v>#REF!</v>
      </c>
      <c r="K47" t="e">
        <f>VLOOKUP(F47,$F$20:$M$29,6,FALSE)</f>
        <v>#REF!</v>
      </c>
      <c r="L47" t="e">
        <f>VLOOKUP(F47,$F$20:$M$29,7,FALSE)</f>
        <v>#REF!</v>
      </c>
      <c r="M47" t="e">
        <f>K47-L47</f>
        <v>#REF!</v>
      </c>
      <c r="O47" t="e">
        <f>F47</f>
        <v>#REF!</v>
      </c>
      <c r="P47" t="e">
        <f>VLOOKUP(O47,$F$44:$M$53,5,FALSE)</f>
        <v>#REF!</v>
      </c>
      <c r="Q47" t="e">
        <f>VLOOKUP(O47,$F$44:$M$53,8,FALSE)</f>
        <v>#REF!</v>
      </c>
      <c r="R47" t="e">
        <f>VLOOKUP(O47,$F$44:$M$53,6,FALSE)</f>
        <v>#REF!</v>
      </c>
      <c r="S47" t="e">
        <f>O47</f>
        <v>#REF!</v>
      </c>
      <c r="T47" t="e">
        <f>VLOOKUP(S47,$O$44:$R$53,2,FALSE)</f>
        <v>#REF!</v>
      </c>
      <c r="U47" t="e">
        <f>VLOOKUP(S47,$O$44:$R$53,3,FALSE)</f>
        <v>#REF!</v>
      </c>
      <c r="V47" t="e">
        <f>VLOOKUP(S47,$O$44:$R$53,4,FALSE)</f>
        <v>#REF!</v>
      </c>
      <c r="W47" t="e">
        <f>IF(AND(T44=T47,U44=U47,V47&gt;V44),S44,S47)</f>
        <v>#REF!</v>
      </c>
      <c r="X47" t="e">
        <f>VLOOKUP(W47,$S$44:$V$53,2,FALSE)</f>
        <v>#REF!</v>
      </c>
      <c r="Y47" t="e">
        <f>VLOOKUP(W47,$S$44:$V$53,3,FALSE)</f>
        <v>#REF!</v>
      </c>
      <c r="Z47" t="e">
        <f>VLOOKUP(W47,$S$44:$V$53,4,FALSE)</f>
        <v>#REF!</v>
      </c>
      <c r="AA47" t="e">
        <f>W47</f>
        <v>#REF!</v>
      </c>
      <c r="AB47" t="e">
        <f>VLOOKUP(AA47,W44:Z53,2,FALSE)</f>
        <v>#REF!</v>
      </c>
      <c r="AC47" t="e">
        <f>VLOOKUP(AA47,W44:Z53,3,FALSE)</f>
        <v>#REF!</v>
      </c>
      <c r="AD47" t="e">
        <f>VLOOKUP(AA47,W44:Z53,4,FALSE)</f>
        <v>#REF!</v>
      </c>
      <c r="AE47" t="e">
        <f>AA47</f>
        <v>#REF!</v>
      </c>
      <c r="AF47" t="e">
        <f>VLOOKUP(AE47,AA44:AD53,2,FALSE)</f>
        <v>#REF!</v>
      </c>
      <c r="AG47" t="e">
        <f>VLOOKUP(AE47,AA44:AD53,3,FALSE)</f>
        <v>#REF!</v>
      </c>
      <c r="AH47" t="e">
        <f>VLOOKUP(AE47,AA44:AD53,4,FALSE)</f>
        <v>#REF!</v>
      </c>
      <c r="AI47" t="e">
        <f>IF(AND(AF45=AF47,AG45=AG47,AH47&gt;AH45),AE45,AE47)</f>
        <v>#REF!</v>
      </c>
      <c r="AJ47" t="e">
        <f>VLOOKUP(AI47,AE44:AH53,2,FALSE)</f>
        <v>#REF!</v>
      </c>
      <c r="AK47" t="e">
        <f>VLOOKUP(AI47,AE44:AH53,3,FALSE)</f>
        <v>#REF!</v>
      </c>
      <c r="AL47" t="e">
        <f>VLOOKUP(AI47,AE44:AH53,4,FALSE)</f>
        <v>#REF!</v>
      </c>
      <c r="AM47" t="e">
        <f>AI47</f>
        <v>#REF!</v>
      </c>
      <c r="AN47" t="e">
        <f>VLOOKUP(AM47,AI44:AL53,2,FALSE)</f>
        <v>#REF!</v>
      </c>
      <c r="AO47" t="e">
        <f>VLOOKUP(AM47,AI44:AL53,3,FALSE)</f>
        <v>#REF!</v>
      </c>
      <c r="AP47" t="e">
        <f>VLOOKUP(AM47,AI44:AL53,4,FALSE)</f>
        <v>#REF!</v>
      </c>
      <c r="AQ47" t="e">
        <f>IF(AND(AN45=AN47,AO45=AO47,AP47&gt;AP45),AM45,AM47)</f>
        <v>#REF!</v>
      </c>
      <c r="AR47" t="e">
        <f>VLOOKUP(AQ47,AM44:AP53,2,FALSE)</f>
        <v>#REF!</v>
      </c>
      <c r="AS47" t="e">
        <f>VLOOKUP(AQ47,AM44:AP53,3,FALSE)</f>
        <v>#REF!</v>
      </c>
      <c r="AT47" t="e">
        <f>VLOOKUP(AQ47,AM44:AP53,4,FALSE)</f>
        <v>#REF!</v>
      </c>
      <c r="AU47" t="e">
        <f>AQ47</f>
        <v>#REF!</v>
      </c>
      <c r="AV47" t="e">
        <f>VLOOKUP(AU47,AQ44:AT53,2,FALSE)</f>
        <v>#REF!</v>
      </c>
      <c r="AW47" t="e">
        <f>VLOOKUP(AU47,AQ44:AT53,3,FALSE)</f>
        <v>#REF!</v>
      </c>
      <c r="AX47" t="e">
        <f>VLOOKUP(AU47,AQ44:AT53,4,FALSE)</f>
        <v>#REF!</v>
      </c>
      <c r="AY47" t="e">
        <f>IF(AND(AV47=AV48,AW47=AW48,AX48&gt;AX47),AU48,AU47)</f>
        <v>#REF!</v>
      </c>
      <c r="AZ47" t="e">
        <f>VLOOKUP(AY47,AU44:AX53,2,FALSE)</f>
        <v>#REF!</v>
      </c>
      <c r="BA47" t="e">
        <f>VLOOKUP(AY47,AU44:AX53,3,FALSE)</f>
        <v>#REF!</v>
      </c>
      <c r="BB47" t="e">
        <f>VLOOKUP(AY47,AU44:AX53,4,FALSE)</f>
        <v>#REF!</v>
      </c>
    </row>
    <row r="48" spans="6:54" ht="12.75">
      <c r="F48" t="e">
        <f>AY36</f>
        <v>#REF!</v>
      </c>
      <c r="J48" t="e">
        <f>VLOOKUP(F48,$F$20:$M$29,8,FALSE)</f>
        <v>#REF!</v>
      </c>
      <c r="K48" t="e">
        <f>VLOOKUP(F48,$F$20:$M$29,6,FALSE)</f>
        <v>#REF!</v>
      </c>
      <c r="L48" t="e">
        <f>VLOOKUP(F48,$F$20:$M$29,7,FALSE)</f>
        <v>#REF!</v>
      </c>
      <c r="M48" t="e">
        <f>K48-L48</f>
        <v>#REF!</v>
      </c>
      <c r="O48" t="e">
        <f>F48</f>
        <v>#REF!</v>
      </c>
      <c r="P48" t="e">
        <f>VLOOKUP(O48,$F$44:$M$53,5,FALSE)</f>
        <v>#REF!</v>
      </c>
      <c r="Q48" t="e">
        <f>VLOOKUP(O48,$F$44:$M$53,8,FALSE)</f>
        <v>#REF!</v>
      </c>
      <c r="R48" t="e">
        <f>VLOOKUP(O48,$F$44:$M$53,6,FALSE)</f>
        <v>#REF!</v>
      </c>
      <c r="S48" t="e">
        <f>O48</f>
        <v>#REF!</v>
      </c>
      <c r="T48" t="e">
        <f>VLOOKUP(S48,$O$44:$R$53,2,FALSE)</f>
        <v>#REF!</v>
      </c>
      <c r="U48" t="e">
        <f>VLOOKUP(S48,$O$44:$R$53,3,FALSE)</f>
        <v>#REF!</v>
      </c>
      <c r="V48" t="e">
        <f>VLOOKUP(S48,$O$44:$R$53,4,FALSE)</f>
        <v>#REF!</v>
      </c>
      <c r="W48" t="e">
        <f>S48</f>
        <v>#REF!</v>
      </c>
      <c r="X48" t="e">
        <f>VLOOKUP(W48,$S$44:$V$53,2,FALSE)</f>
        <v>#REF!</v>
      </c>
      <c r="Y48" t="e">
        <f>VLOOKUP(W48,$S$44:$V$53,3,FALSE)</f>
        <v>#REF!</v>
      </c>
      <c r="Z48" t="e">
        <f>VLOOKUP(W48,$S$44:$V$53,4,FALSE)</f>
        <v>#REF!</v>
      </c>
      <c r="AA48" t="e">
        <f>IF(AND(X44=X48,Y44=Y48,Z48&gt;Z44),W44,W48)</f>
        <v>#REF!</v>
      </c>
      <c r="AB48" t="e">
        <f>VLOOKUP(AA48,W44:Z53,2,FALSE)</f>
        <v>#REF!</v>
      </c>
      <c r="AC48" t="e">
        <f>VLOOKUP(AA48,W44:Z53,3,FALSE)</f>
        <v>#REF!</v>
      </c>
      <c r="AD48" t="e">
        <f>VLOOKUP(AA48,W44:Z53,4,FALSE)</f>
        <v>#REF!</v>
      </c>
      <c r="AE48" t="e">
        <f>AA48</f>
        <v>#REF!</v>
      </c>
      <c r="AF48" t="e">
        <f>VLOOKUP(AE48,AA44:AD53,2,FALSE)</f>
        <v>#REF!</v>
      </c>
      <c r="AG48" t="e">
        <f>VLOOKUP(AE48,AA44:AD53,3,FALSE)</f>
        <v>#REF!</v>
      </c>
      <c r="AH48" t="e">
        <f>VLOOKUP(AE48,AA44:AD53,4,FALSE)</f>
        <v>#REF!</v>
      </c>
      <c r="AI48" t="e">
        <f>AE48</f>
        <v>#REF!</v>
      </c>
      <c r="AJ48" t="e">
        <f>VLOOKUP(AI48,AE44:AH53,2,FALSE)</f>
        <v>#REF!</v>
      </c>
      <c r="AK48" t="e">
        <f>VLOOKUP(AI48,AE44:AH53,3,FALSE)</f>
        <v>#REF!</v>
      </c>
      <c r="AL48" t="e">
        <f>VLOOKUP(AI48,AE44:AH53,4,FALSE)</f>
        <v>#REF!</v>
      </c>
      <c r="AM48" t="e">
        <f>IF(AND(AJ45=AJ48,AK45=AK48,AL48&gt;AL45),AI45,AI48)</f>
        <v>#REF!</v>
      </c>
      <c r="AN48" t="e">
        <f>VLOOKUP(AM48,AI44:AL53,2,FALSE)</f>
        <v>#REF!</v>
      </c>
      <c r="AO48" t="e">
        <f>VLOOKUP(AM48,AI44:AL53,3,FALSE)</f>
        <v>#REF!</v>
      </c>
      <c r="AP48" t="e">
        <f>VLOOKUP(AM48,AI44:AL53,4,FALSE)</f>
        <v>#REF!</v>
      </c>
      <c r="AQ48" t="e">
        <f>AM48</f>
        <v>#REF!</v>
      </c>
      <c r="AR48" t="e">
        <f>VLOOKUP(AQ48,AM44:AP53,2,FALSE)</f>
        <v>#REF!</v>
      </c>
      <c r="AS48" t="e">
        <f>VLOOKUP(AQ48,AM44:AP53,3,FALSE)</f>
        <v>#REF!</v>
      </c>
      <c r="AT48" t="e">
        <f>VLOOKUP(AQ48,AM44:AP53,4,FALSE)</f>
        <v>#REF!</v>
      </c>
      <c r="AU48" t="e">
        <f>IF(AND(AR46=AR48,AS46=AS48,AT48&gt;AT46),AQ46,AQ48)</f>
        <v>#REF!</v>
      </c>
      <c r="AV48" t="e">
        <f>VLOOKUP(AU48,AQ44:AT53,2,FALSE)</f>
        <v>#REF!</v>
      </c>
      <c r="AW48" t="e">
        <f>VLOOKUP(AU48,AQ44:AT53,3,FALSE)</f>
        <v>#REF!</v>
      </c>
      <c r="AX48" t="e">
        <f>VLOOKUP(AU48,AQ44:AT53,4,FALSE)</f>
        <v>#REF!</v>
      </c>
      <c r="AY48" t="e">
        <f>IF(AND(AV46=AV48,AW46=AW48,AX48&gt;AX46),AU46,AU48)</f>
        <v>#REF!</v>
      </c>
      <c r="AZ48" t="e">
        <f>VLOOKUP(AY48,AU44:AX53,2,FALSE)</f>
        <v>#REF!</v>
      </c>
      <c r="BA48" t="e">
        <f>VLOOKUP(AY48,AU44:AX53,3,FALSE)</f>
        <v>#REF!</v>
      </c>
      <c r="BB48" t="e">
        <f>VLOOKUP(AY48,AU44:AX53,4,FALSE)</f>
        <v>#REF!</v>
      </c>
    </row>
    <row r="55" ht="12.75">
      <c r="F55" t="s">
        <v>36</v>
      </c>
    </row>
    <row r="56" spans="6:13" ht="12.75">
      <c r="F56" t="e">
        <f>AY44</f>
        <v>#REF!</v>
      </c>
      <c r="G56" t="e">
        <f>VLOOKUP(F56,$F$20:$M$29,2,FALSE)</f>
        <v>#REF!</v>
      </c>
      <c r="H56" t="e">
        <f>VLOOKUP(F56,$F$20:$M$29,3,FALSE)</f>
        <v>#REF!</v>
      </c>
      <c r="I56" t="e">
        <f>VLOOKUP(F56,$F$20:$M$29,4,FALSE)</f>
        <v>#REF!</v>
      </c>
      <c r="J56" t="e">
        <f>VLOOKUP(F56,$F$20:$M$29,5,FALSE)</f>
        <v>#REF!</v>
      </c>
      <c r="K56" t="e">
        <f>VLOOKUP(F56,$F$20:$M$29,6,FALSE)</f>
        <v>#REF!</v>
      </c>
      <c r="L56" t="e">
        <f>VLOOKUP(F56,$F$20:$M$29,7,FALSE)</f>
        <v>#REF!</v>
      </c>
      <c r="M56" t="e">
        <f>VLOOKUP(F56,$F$20:$M$29,8,FALSE)</f>
        <v>#REF!</v>
      </c>
    </row>
    <row r="57" spans="6:13" ht="12.75">
      <c r="F57" t="e">
        <f>AY45</f>
        <v>#REF!</v>
      </c>
      <c r="G57" t="e">
        <f>VLOOKUP(F57,$F$20:$M$29,2,FALSE)</f>
        <v>#REF!</v>
      </c>
      <c r="H57" t="e">
        <f>VLOOKUP(F57,$F$20:$M$29,3,FALSE)</f>
        <v>#REF!</v>
      </c>
      <c r="I57" t="e">
        <f>VLOOKUP(F57,$F$20:$M$29,4,FALSE)</f>
        <v>#REF!</v>
      </c>
      <c r="J57" t="e">
        <f>VLOOKUP(F57,$F$20:$M$29,5,FALSE)</f>
        <v>#REF!</v>
      </c>
      <c r="K57" t="e">
        <f>VLOOKUP(F57,$F$20:$M$29,6,FALSE)</f>
        <v>#REF!</v>
      </c>
      <c r="L57" t="e">
        <f>VLOOKUP(F57,$F$20:$M$29,7,FALSE)</f>
        <v>#REF!</v>
      </c>
      <c r="M57" t="e">
        <f>VLOOKUP(F57,$F$20:$M$29,8,FALSE)</f>
        <v>#REF!</v>
      </c>
    </row>
    <row r="58" spans="6:13" ht="12.75">
      <c r="F58" t="e">
        <f>AY46</f>
        <v>#REF!</v>
      </c>
      <c r="G58" t="e">
        <f>VLOOKUP(F58,$F$20:$M$29,2,FALSE)</f>
        <v>#REF!</v>
      </c>
      <c r="H58" t="e">
        <f>VLOOKUP(F58,$F$20:$M$29,3,FALSE)</f>
        <v>#REF!</v>
      </c>
      <c r="I58" t="e">
        <f>VLOOKUP(F58,$F$20:$M$29,4,FALSE)</f>
        <v>#REF!</v>
      </c>
      <c r="J58" t="e">
        <f>VLOOKUP(F58,$F$20:$M$29,5,FALSE)</f>
        <v>#REF!</v>
      </c>
      <c r="K58" t="e">
        <f>VLOOKUP(F58,$F$20:$M$29,6,FALSE)</f>
        <v>#REF!</v>
      </c>
      <c r="L58" t="e">
        <f>VLOOKUP(F58,$F$20:$M$29,7,FALSE)</f>
        <v>#REF!</v>
      </c>
      <c r="M58" t="e">
        <f>VLOOKUP(F58,$F$20:$M$29,8,FALSE)</f>
        <v>#REF!</v>
      </c>
    </row>
    <row r="59" spans="6:13" ht="12.75">
      <c r="F59" t="e">
        <f>AY47</f>
        <v>#REF!</v>
      </c>
      <c r="G59" t="e">
        <f>VLOOKUP(F59,$F$20:$M$29,2,FALSE)</f>
        <v>#REF!</v>
      </c>
      <c r="H59" t="e">
        <f>VLOOKUP(F59,$F$20:$M$29,3,FALSE)</f>
        <v>#REF!</v>
      </c>
      <c r="I59" t="e">
        <f>VLOOKUP(F59,$F$20:$M$29,4,FALSE)</f>
        <v>#REF!</v>
      </c>
      <c r="J59" t="e">
        <f>VLOOKUP(F59,$F$20:$M$29,5,FALSE)</f>
        <v>#REF!</v>
      </c>
      <c r="K59" t="e">
        <f>VLOOKUP(F59,$F$20:$M$29,6,FALSE)</f>
        <v>#REF!</v>
      </c>
      <c r="L59" t="e">
        <f>VLOOKUP(F59,$F$20:$M$29,7,FALSE)</f>
        <v>#REF!</v>
      </c>
      <c r="M59" t="e">
        <f>VLOOKUP(F59,$F$20:$M$29,8,FALSE)</f>
        <v>#REF!</v>
      </c>
    </row>
    <row r="60" spans="6:13" ht="12.75">
      <c r="F60" t="e">
        <f>AY48</f>
        <v>#REF!</v>
      </c>
      <c r="G60" t="e">
        <f>VLOOKUP(F60,$F$20:$M$29,2,FALSE)</f>
        <v>#REF!</v>
      </c>
      <c r="H60" t="e">
        <f>VLOOKUP(F60,$F$20:$M$29,3,FALSE)</f>
        <v>#REF!</v>
      </c>
      <c r="I60" t="e">
        <f>VLOOKUP(F60,$F$20:$M$29,4,FALSE)</f>
        <v>#REF!</v>
      </c>
      <c r="J60" t="e">
        <f>VLOOKUP(F60,$F$20:$M$29,5,FALSE)</f>
        <v>#REF!</v>
      </c>
      <c r="K60" t="e">
        <f>VLOOKUP(F60,$F$20:$M$29,6,FALSE)</f>
        <v>#REF!</v>
      </c>
      <c r="L60" t="e">
        <f>VLOOKUP(F60,$F$20:$M$29,7,FALSE)</f>
        <v>#REF!</v>
      </c>
      <c r="M60" t="e">
        <f>VLOOKUP(F60,$F$20:$M$29,8,FALSE)</f>
        <v>#REF!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B60"/>
  <sheetViews>
    <sheetView zoomScalePageLayoutView="0" workbookViewId="0" topLeftCell="A36">
      <pane xSplit="5" topLeftCell="F1" activePane="topRight" state="frozen"/>
      <selection pane="topLeft" activeCell="O28" sqref="O28"/>
      <selection pane="topRight" activeCell="E57" sqref="E57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35" ht="12.75">
      <c r="A2" s="329" t="s">
        <v>37</v>
      </c>
      <c r="B2" s="329"/>
      <c r="C2" s="329"/>
      <c r="D2" s="329"/>
      <c r="E2" s="32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</row>
    <row r="3" spans="6:40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</row>
    <row r="4" spans="1:40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13">IF(AND(F4=0,OR($A4=$G$2,$E4=$G$2)),1,0)</f>
        <v>#REF!</v>
      </c>
      <c r="H4" t="e">
        <f aca="true" t="shared" si="1" ref="H4:H13">IF(AND(F4=0,OR(AND($A4=$G$2,$B4&gt;$D4),AND($E4=$G$2,$D4&gt;$B4))),1,0)</f>
        <v>#REF!</v>
      </c>
      <c r="I4" t="e">
        <f aca="true" t="shared" si="2" ref="I4:I13">IF(AND(F4=0,G4=1,$B4=$D4),1,0)</f>
        <v>#REF!</v>
      </c>
      <c r="J4" t="e">
        <f aca="true" t="shared" si="3" ref="J4:J13">IF(AND(F4=0,OR(AND($A4=$G$2,$B4&lt;$D4),AND($E4=$G$2,$D4&lt;$B4))),1,0)</f>
        <v>#REF!</v>
      </c>
      <c r="K4" t="e">
        <f aca="true" t="shared" si="4" ref="K4:K13">IF(F4&gt;0,0,IF($A4=$G$2,$B4,IF($E4=$G$2,$D4,0)))</f>
        <v>#REF!</v>
      </c>
      <c r="L4" t="e">
        <f aca="true" t="shared" si="5" ref="L4:L13">IF(F4&gt;0,0,IF($A4=$G$2,$D4,IF($E4=$G$2,$B4,0)))</f>
        <v>#REF!</v>
      </c>
      <c r="N4" t="e">
        <f aca="true" t="shared" si="6" ref="N4:N13">IF(AND(F4=0,OR($A4=$N$2,$E4=$N$2)),1,0)</f>
        <v>#REF!</v>
      </c>
      <c r="O4" t="e">
        <f aca="true" t="shared" si="7" ref="O4:O13">IF(AND(F4=0,OR(AND($A4=$N$2,$B4&gt;$D4),AND($E4=$N$2,$D4&gt;$B4))),1,0)</f>
        <v>#REF!</v>
      </c>
      <c r="P4" t="e">
        <f aca="true" t="shared" si="8" ref="P4:P13">IF(AND(F4=0,N4=1,$B4=$D4),1,0)</f>
        <v>#REF!</v>
      </c>
      <c r="Q4" t="e">
        <f aca="true" t="shared" si="9" ref="Q4:Q13">IF(AND(F4=0,OR(AND($A4=$N$2,$B4&lt;$D4),AND($E4=$N$2,$D4&lt;$B4))),1,0)</f>
        <v>#REF!</v>
      </c>
      <c r="R4" t="e">
        <f aca="true" t="shared" si="10" ref="R4:R13">IF(F4&gt;0,0,IF($A4=$N$2,$B4,IF($E4=$N$2,$D4,0)))</f>
        <v>#REF!</v>
      </c>
      <c r="S4" t="e">
        <f aca="true" t="shared" si="11" ref="S4:S13">IF(F4&gt;0,0,IF($A4=$N$2,$D4,IF($E4=$N$2,$B4,0)))</f>
        <v>#REF!</v>
      </c>
      <c r="U4" t="e">
        <f aca="true" t="shared" si="12" ref="U4:U13">IF(AND(F4=0,OR($A4=$U$2,$E4=$U$2)),1,0)</f>
        <v>#REF!</v>
      </c>
      <c r="V4" t="e">
        <f aca="true" t="shared" si="13" ref="V4:V13">IF(AND(F4=0,OR(AND($A4=$U$2,$B4&gt;$D4),AND($E4=$U$2,$D4&gt;$B4))),1,0)</f>
        <v>#REF!</v>
      </c>
      <c r="W4" t="e">
        <f aca="true" t="shared" si="14" ref="W4:W13">IF(AND(F4=0,U4=1,$B4=$D4),1,0)</f>
        <v>#REF!</v>
      </c>
      <c r="X4" t="e">
        <f aca="true" t="shared" si="15" ref="X4:X13">IF(AND(F4=0,OR(AND($A4=$U$2,$B4&lt;$D4),AND($E4=$U$2,$D4&lt;$B4))),1,0)</f>
        <v>#REF!</v>
      </c>
      <c r="Y4" t="e">
        <f aca="true" t="shared" si="16" ref="Y4:Y13">IF(F4&gt;0,0,IF($A4=$U$2,$B4,IF($E4=$U$2,$D4,0)))</f>
        <v>#REF!</v>
      </c>
      <c r="Z4" t="e">
        <f aca="true" t="shared" si="17" ref="Z4:Z13">IF(F4&gt;0,0,IF($A4=$U$2,$D4,IF($E4=$U$2,$B4,0)))</f>
        <v>#REF!</v>
      </c>
      <c r="AB4" t="e">
        <f aca="true" t="shared" si="18" ref="AB4:AB13">IF(AND(F4=0,OR($A4=$AB$2,$E4=$AB$2)),1,0)</f>
        <v>#REF!</v>
      </c>
      <c r="AC4" t="e">
        <f aca="true" t="shared" si="19" ref="AC4:AC13">IF(AND(F4=0,OR(AND($A4=$AB$2,$B4&gt;$D4),AND($E4=$AB$2,$D4&gt;$B4))),1,0)</f>
        <v>#REF!</v>
      </c>
      <c r="AD4" t="e">
        <f aca="true" t="shared" si="20" ref="AD4:AD13">IF(AND(F4=0,AB4=1,$B4=$D4),1,0)</f>
        <v>#REF!</v>
      </c>
      <c r="AE4" t="e">
        <f aca="true" t="shared" si="21" ref="AE4:AE13">IF(AND(F4=0,OR(AND($A4=$AB$2,$B4&lt;$D4),AND($E4=$AB$2,$D4&lt;$B4))),1,0)</f>
        <v>#REF!</v>
      </c>
      <c r="AF4" t="e">
        <f aca="true" t="shared" si="22" ref="AF4:AF13">IF(F4&gt;0,0,IF($A4=$AB$2,$B4,IF($E4=$AB$2,$D4,0)))</f>
        <v>#REF!</v>
      </c>
      <c r="AG4" t="e">
        <f aca="true" t="shared" si="23" ref="AG4:AG1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</row>
    <row r="5" spans="1:40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aca="true" t="shared" si="24" ref="AI5:AI13">IF(AND(F5=0,OR($A5=$AI$2,$E5=$AI$2)),1,0)</f>
        <v>#REF!</v>
      </c>
      <c r="AJ5" t="e">
        <f aca="true" t="shared" si="25" ref="AJ5:AJ13">IF(AND(F5=0,OR(AND($A5=$AI$2,$B5&gt;$D5),AND($E5=$AI$2,$D5&gt;$B5))),1,0)</f>
        <v>#REF!</v>
      </c>
      <c r="AK5" t="e">
        <f aca="true" t="shared" si="26" ref="AK5:AK13">IF(AND(F5=0,AI5=1,$B5=$D5),1,0)</f>
        <v>#REF!</v>
      </c>
      <c r="AL5" t="e">
        <f aca="true" t="shared" si="27" ref="AL5:AL13">IF(AND(F5=0,OR(AND($A5=$AI$2,$B5&lt;$D5),AND($E5=$AI$2,$D5&lt;$B5))),1,0)</f>
        <v>#REF!</v>
      </c>
      <c r="AM5" t="e">
        <f aca="true" t="shared" si="28" ref="AM5:AM13">IF(F5&gt;0,0,IF($A5=$AI$2,$B5,IF($E5=$AI$2,$D5,0)))</f>
        <v>#REF!</v>
      </c>
      <c r="AN5" t="e">
        <f aca="true" t="shared" si="29" ref="AN5:AN13">IF(F5&gt;0,0,IF($A5=$AI$2,$D5,IF($E5=$AI$2,$B5,0)))</f>
        <v>#REF!</v>
      </c>
    </row>
    <row r="6" spans="1:40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</row>
    <row r="7" spans="1:40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</row>
    <row r="8" spans="1:40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</row>
    <row r="9" spans="1:40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</row>
    <row r="10" spans="1:40" ht="12.75">
      <c r="A10" s="2" t="e">
        <f>#REF!</f>
        <v>#REF!</v>
      </c>
      <c r="B10" s="1" t="e">
        <f>IF(#REF!&lt;&gt;"",#REF!,"")</f>
        <v>#REF!</v>
      </c>
      <c r="C10" s="1" t="e">
        <f>#REF!</f>
        <v>#REF!</v>
      </c>
      <c r="D10" s="1" t="e">
        <f>IF(#REF!&lt;&gt;"",#REF!,"")</f>
        <v>#REF!</v>
      </c>
      <c r="E10" s="3" t="e">
        <f>#REF!</f>
        <v>#REF!</v>
      </c>
      <c r="F10" s="1" t="e">
        <f>COUNTBLANK(#REF!:#REF!)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N10" t="e">
        <f t="shared" si="6"/>
        <v>#REF!</v>
      </c>
      <c r="O10" t="e">
        <f t="shared" si="7"/>
        <v>#REF!</v>
      </c>
      <c r="P10" t="e">
        <f t="shared" si="8"/>
        <v>#REF!</v>
      </c>
      <c r="Q10" t="e">
        <f t="shared" si="9"/>
        <v>#REF!</v>
      </c>
      <c r="R10" t="e">
        <f t="shared" si="10"/>
        <v>#REF!</v>
      </c>
      <c r="S10" t="e">
        <f t="shared" si="11"/>
        <v>#REF!</v>
      </c>
      <c r="U10" t="e">
        <f t="shared" si="12"/>
        <v>#REF!</v>
      </c>
      <c r="V10" t="e">
        <f t="shared" si="13"/>
        <v>#REF!</v>
      </c>
      <c r="W10" t="e">
        <f t="shared" si="14"/>
        <v>#REF!</v>
      </c>
      <c r="X10" t="e">
        <f t="shared" si="15"/>
        <v>#REF!</v>
      </c>
      <c r="Y10" t="e">
        <f t="shared" si="16"/>
        <v>#REF!</v>
      </c>
      <c r="Z10" t="e">
        <f t="shared" si="17"/>
        <v>#REF!</v>
      </c>
      <c r="AB10" t="e">
        <f t="shared" si="18"/>
        <v>#REF!</v>
      </c>
      <c r="AC10" t="e">
        <f t="shared" si="19"/>
        <v>#REF!</v>
      </c>
      <c r="AD10" t="e">
        <f t="shared" si="20"/>
        <v>#REF!</v>
      </c>
      <c r="AE10" t="e">
        <f t="shared" si="21"/>
        <v>#REF!</v>
      </c>
      <c r="AF10" t="e">
        <f t="shared" si="22"/>
        <v>#REF!</v>
      </c>
      <c r="AG10" t="e">
        <f t="shared" si="23"/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</row>
    <row r="11" spans="1:40" ht="12.75">
      <c r="A11" s="2" t="e">
        <f>#REF!</f>
        <v>#REF!</v>
      </c>
      <c r="B11" s="1" t="e">
        <f>IF(#REF!&lt;&gt;"",#REF!,"")</f>
        <v>#REF!</v>
      </c>
      <c r="C11" s="1" t="e">
        <f>#REF!</f>
        <v>#REF!</v>
      </c>
      <c r="D11" s="1" t="e">
        <f>IF(#REF!&lt;&gt;"",#REF!,"")</f>
        <v>#REF!</v>
      </c>
      <c r="E11" s="3" t="e">
        <f>#REF!</f>
        <v>#REF!</v>
      </c>
      <c r="F11" s="1" t="e">
        <f>COUNTBLANK(#REF!:#REF!)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N11" t="e">
        <f t="shared" si="6"/>
        <v>#REF!</v>
      </c>
      <c r="O11" t="e">
        <f t="shared" si="7"/>
        <v>#REF!</v>
      </c>
      <c r="P11" t="e">
        <f t="shared" si="8"/>
        <v>#REF!</v>
      </c>
      <c r="Q11" t="e">
        <f t="shared" si="9"/>
        <v>#REF!</v>
      </c>
      <c r="R11" t="e">
        <f t="shared" si="10"/>
        <v>#REF!</v>
      </c>
      <c r="S11" t="e">
        <f t="shared" si="11"/>
        <v>#REF!</v>
      </c>
      <c r="U11" t="e">
        <f t="shared" si="12"/>
        <v>#REF!</v>
      </c>
      <c r="V11" t="e">
        <f t="shared" si="13"/>
        <v>#REF!</v>
      </c>
      <c r="W11" t="e">
        <f t="shared" si="14"/>
        <v>#REF!</v>
      </c>
      <c r="X11" t="e">
        <f t="shared" si="15"/>
        <v>#REF!</v>
      </c>
      <c r="Y11" t="e">
        <f t="shared" si="16"/>
        <v>#REF!</v>
      </c>
      <c r="Z11" t="e">
        <f t="shared" si="17"/>
        <v>#REF!</v>
      </c>
      <c r="AB11" t="e">
        <f t="shared" si="18"/>
        <v>#REF!</v>
      </c>
      <c r="AC11" t="e">
        <f t="shared" si="19"/>
        <v>#REF!</v>
      </c>
      <c r="AD11" t="e">
        <f t="shared" si="20"/>
        <v>#REF!</v>
      </c>
      <c r="AE11" t="e">
        <f t="shared" si="21"/>
        <v>#REF!</v>
      </c>
      <c r="AF11" t="e">
        <f t="shared" si="22"/>
        <v>#REF!</v>
      </c>
      <c r="AG11" t="e">
        <f t="shared" si="23"/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</row>
    <row r="12" spans="1:40" ht="12.75">
      <c r="A12" s="2" t="e">
        <f>#REF!</f>
        <v>#REF!</v>
      </c>
      <c r="B12" s="1" t="e">
        <f>IF(#REF!&lt;&gt;"",#REF!,"")</f>
        <v>#REF!</v>
      </c>
      <c r="C12" s="1" t="e">
        <f>#REF!</f>
        <v>#REF!</v>
      </c>
      <c r="D12" s="1" t="e">
        <f>IF(#REF!&lt;&gt;"",#REF!,"")</f>
        <v>#REF!</v>
      </c>
      <c r="E12" s="3" t="e">
        <f>#REF!</f>
        <v>#REF!</v>
      </c>
      <c r="F12" s="1" t="e">
        <f>COUNTBLANK(#REF!:#REF!)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N12" t="e">
        <f t="shared" si="6"/>
        <v>#REF!</v>
      </c>
      <c r="O12" t="e">
        <f t="shared" si="7"/>
        <v>#REF!</v>
      </c>
      <c r="P12" t="e">
        <f t="shared" si="8"/>
        <v>#REF!</v>
      </c>
      <c r="Q12" t="e">
        <f t="shared" si="9"/>
        <v>#REF!</v>
      </c>
      <c r="R12" t="e">
        <f t="shared" si="10"/>
        <v>#REF!</v>
      </c>
      <c r="S12" t="e">
        <f t="shared" si="11"/>
        <v>#REF!</v>
      </c>
      <c r="U12" t="e">
        <f t="shared" si="12"/>
        <v>#REF!</v>
      </c>
      <c r="V12" t="e">
        <f t="shared" si="13"/>
        <v>#REF!</v>
      </c>
      <c r="W12" t="e">
        <f t="shared" si="14"/>
        <v>#REF!</v>
      </c>
      <c r="X12" t="e">
        <f t="shared" si="15"/>
        <v>#REF!</v>
      </c>
      <c r="Y12" t="e">
        <f t="shared" si="16"/>
        <v>#REF!</v>
      </c>
      <c r="Z12" t="e">
        <f t="shared" si="17"/>
        <v>#REF!</v>
      </c>
      <c r="AB12" t="e">
        <f t="shared" si="18"/>
        <v>#REF!</v>
      </c>
      <c r="AC12" t="e">
        <f t="shared" si="19"/>
        <v>#REF!</v>
      </c>
      <c r="AD12" t="e">
        <f t="shared" si="20"/>
        <v>#REF!</v>
      </c>
      <c r="AE12" t="e">
        <f t="shared" si="21"/>
        <v>#REF!</v>
      </c>
      <c r="AF12" t="e">
        <f t="shared" si="22"/>
        <v>#REF!</v>
      </c>
      <c r="AG12" t="e">
        <f t="shared" si="23"/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</row>
    <row r="13" spans="1:40" ht="12.75">
      <c r="A13" s="2" t="e">
        <f>#REF!</f>
        <v>#REF!</v>
      </c>
      <c r="B13" s="1" t="e">
        <f>IF(#REF!&lt;&gt;"",#REF!,"")</f>
        <v>#REF!</v>
      </c>
      <c r="C13" s="1" t="e">
        <f>#REF!</f>
        <v>#REF!</v>
      </c>
      <c r="D13" s="1" t="e">
        <f>IF(#REF!&lt;&gt;"",#REF!,"")</f>
        <v>#REF!</v>
      </c>
      <c r="E13" s="3" t="e">
        <f>#REF!</f>
        <v>#REF!</v>
      </c>
      <c r="F13" s="1" t="e">
        <f>COUNTBLANK(#REF!:#REF!)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N13" t="e">
        <f t="shared" si="6"/>
        <v>#REF!</v>
      </c>
      <c r="O13" t="e">
        <f t="shared" si="7"/>
        <v>#REF!</v>
      </c>
      <c r="P13" t="e">
        <f t="shared" si="8"/>
        <v>#REF!</v>
      </c>
      <c r="Q13" t="e">
        <f t="shared" si="9"/>
        <v>#REF!</v>
      </c>
      <c r="R13" t="e">
        <f t="shared" si="10"/>
        <v>#REF!</v>
      </c>
      <c r="S13" t="e">
        <f t="shared" si="11"/>
        <v>#REF!</v>
      </c>
      <c r="U13" t="e">
        <f t="shared" si="12"/>
        <v>#REF!</v>
      </c>
      <c r="V13" t="e">
        <f t="shared" si="13"/>
        <v>#REF!</v>
      </c>
      <c r="W13" t="e">
        <f t="shared" si="14"/>
        <v>#REF!</v>
      </c>
      <c r="X13" t="e">
        <f t="shared" si="15"/>
        <v>#REF!</v>
      </c>
      <c r="Y13" t="e">
        <f t="shared" si="16"/>
        <v>#REF!</v>
      </c>
      <c r="Z13" t="e">
        <f t="shared" si="17"/>
        <v>#REF!</v>
      </c>
      <c r="AB13" t="e">
        <f t="shared" si="18"/>
        <v>#REF!</v>
      </c>
      <c r="AC13" t="e">
        <f t="shared" si="19"/>
        <v>#REF!</v>
      </c>
      <c r="AD13" t="e">
        <f t="shared" si="20"/>
        <v>#REF!</v>
      </c>
      <c r="AE13" t="e">
        <f t="shared" si="21"/>
        <v>#REF!</v>
      </c>
      <c r="AF13" t="e">
        <f t="shared" si="22"/>
        <v>#REF!</v>
      </c>
      <c r="AG13" t="e">
        <f t="shared" si="23"/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</row>
    <row r="14" spans="7:41" ht="12.75">
      <c r="G14" t="e">
        <f aca="true" t="shared" si="30" ref="G14:L14">SUM(G4:G13)</f>
        <v>#REF!</v>
      </c>
      <c r="H14" t="e">
        <f t="shared" si="30"/>
        <v>#REF!</v>
      </c>
      <c r="I14" t="e">
        <f t="shared" si="30"/>
        <v>#REF!</v>
      </c>
      <c r="J14" t="e">
        <f t="shared" si="30"/>
        <v>#REF!</v>
      </c>
      <c r="K14" t="e">
        <f t="shared" si="30"/>
        <v>#REF!</v>
      </c>
      <c r="L14" t="e">
        <f t="shared" si="30"/>
        <v>#REF!</v>
      </c>
      <c r="M14" t="e">
        <f>H14*3+I14</f>
        <v>#REF!</v>
      </c>
      <c r="N14" t="e">
        <f aca="true" t="shared" si="31" ref="N14:S14">SUM(N4:N13)</f>
        <v>#REF!</v>
      </c>
      <c r="O14" t="e">
        <f t="shared" si="31"/>
        <v>#REF!</v>
      </c>
      <c r="P14" t="e">
        <f t="shared" si="31"/>
        <v>#REF!</v>
      </c>
      <c r="Q14" t="e">
        <f t="shared" si="31"/>
        <v>#REF!</v>
      </c>
      <c r="R14" t="e">
        <f t="shared" si="31"/>
        <v>#REF!</v>
      </c>
      <c r="S14" t="e">
        <f t="shared" si="31"/>
        <v>#REF!</v>
      </c>
      <c r="T14" t="e">
        <f>O14*3+P14</f>
        <v>#REF!</v>
      </c>
      <c r="U14" t="e">
        <f aca="true" t="shared" si="32" ref="U14:Z14">SUM(U4:U13)</f>
        <v>#REF!</v>
      </c>
      <c r="V14" t="e">
        <f t="shared" si="32"/>
        <v>#REF!</v>
      </c>
      <c r="W14" t="e">
        <f t="shared" si="32"/>
        <v>#REF!</v>
      </c>
      <c r="X14" t="e">
        <f t="shared" si="32"/>
        <v>#REF!</v>
      </c>
      <c r="Y14" t="e">
        <f t="shared" si="32"/>
        <v>#REF!</v>
      </c>
      <c r="Z14" t="e">
        <f t="shared" si="32"/>
        <v>#REF!</v>
      </c>
      <c r="AA14" t="e">
        <f>V14*3+W14</f>
        <v>#REF!</v>
      </c>
      <c r="AB14" t="e">
        <f aca="true" t="shared" si="33" ref="AB14:AG14">SUM(AB4:AB13)</f>
        <v>#REF!</v>
      </c>
      <c r="AC14" t="e">
        <f t="shared" si="33"/>
        <v>#REF!</v>
      </c>
      <c r="AD14" t="e">
        <f t="shared" si="33"/>
        <v>#REF!</v>
      </c>
      <c r="AE14" t="e">
        <f t="shared" si="33"/>
        <v>#REF!</v>
      </c>
      <c r="AF14" t="e">
        <f t="shared" si="33"/>
        <v>#REF!</v>
      </c>
      <c r="AG14" t="e">
        <f t="shared" si="33"/>
        <v>#REF!</v>
      </c>
      <c r="AH14" t="e">
        <f>AC14*3+AD14</f>
        <v>#REF!</v>
      </c>
      <c r="AI14" t="e">
        <f aca="true" t="shared" si="34" ref="AI14:AN14">SUM(AI4:AI13)</f>
        <v>#REF!</v>
      </c>
      <c r="AJ14" t="e">
        <f t="shared" si="34"/>
        <v>#REF!</v>
      </c>
      <c r="AK14" t="e">
        <f t="shared" si="34"/>
        <v>#REF!</v>
      </c>
      <c r="AL14" t="e">
        <f t="shared" si="34"/>
        <v>#REF!</v>
      </c>
      <c r="AM14" t="e">
        <f t="shared" si="34"/>
        <v>#REF!</v>
      </c>
      <c r="AN14" t="e">
        <f t="shared" si="34"/>
        <v>#REF!</v>
      </c>
      <c r="AO14" t="e">
        <f>AJ14*3+AK14</f>
        <v>#REF!</v>
      </c>
    </row>
    <row r="18" ht="12.75">
      <c r="F18" t="s">
        <v>35</v>
      </c>
    </row>
    <row r="19" spans="7:51" ht="12.75">
      <c r="G19" t="s">
        <v>14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15</v>
      </c>
      <c r="O19" t="s">
        <v>87</v>
      </c>
      <c r="S19" t="s">
        <v>88</v>
      </c>
      <c r="W19" t="s">
        <v>89</v>
      </c>
      <c r="AA19" t="s">
        <v>90</v>
      </c>
      <c r="AE19" t="s">
        <v>91</v>
      </c>
      <c r="AI19" t="s">
        <v>92</v>
      </c>
      <c r="AM19" t="s">
        <v>94</v>
      </c>
      <c r="AQ19" t="s">
        <v>95</v>
      </c>
      <c r="AU19" t="s">
        <v>96</v>
      </c>
      <c r="AY19" t="s">
        <v>93</v>
      </c>
    </row>
    <row r="20" spans="6:52" ht="12.75">
      <c r="F20" t="e">
        <f>G2</f>
        <v>#REF!</v>
      </c>
      <c r="G20" t="e">
        <f aca="true" t="shared" si="35" ref="G20:M20">G14</f>
        <v>#REF!</v>
      </c>
      <c r="H20" t="e">
        <f t="shared" si="35"/>
        <v>#REF!</v>
      </c>
      <c r="I20" t="e">
        <f t="shared" si="35"/>
        <v>#REF!</v>
      </c>
      <c r="J20" t="e">
        <f t="shared" si="35"/>
        <v>#REF!</v>
      </c>
      <c r="K20" t="e">
        <f t="shared" si="35"/>
        <v>#REF!</v>
      </c>
      <c r="L20" t="e">
        <f t="shared" si="35"/>
        <v>#REF!</v>
      </c>
      <c r="M20" t="e">
        <f t="shared" si="35"/>
        <v>#REF!</v>
      </c>
      <c r="O20" t="e">
        <f>IF($M20&gt;=$M21,$F20,$F21)</f>
        <v>#REF!</v>
      </c>
      <c r="P20" t="e">
        <f>VLOOKUP(O20,$F$20:$M$29,8,FALSE)</f>
        <v>#REF!</v>
      </c>
      <c r="S20" t="e">
        <f>IF($P20&gt;=$P22,$O20,$O22)</f>
        <v>#REF!</v>
      </c>
      <c r="T20" t="e">
        <f>VLOOKUP(S20,$O$20:$P$29,2,FALSE)</f>
        <v>#REF!</v>
      </c>
      <c r="W20" t="e">
        <f>IF($T20&gt;=$T23,$S20,$S23)</f>
        <v>#REF!</v>
      </c>
      <c r="X20" t="e">
        <f>VLOOKUP(W20,$S$20:$T$29,2,FALSE)</f>
        <v>#REF!</v>
      </c>
      <c r="AA20" t="e">
        <f>IF(X20&gt;=X24,W20,W24)</f>
        <v>#REF!</v>
      </c>
      <c r="AB20" t="e">
        <f>VLOOKUP(AA20,W20:X29,2,FALSE)</f>
        <v>#REF!</v>
      </c>
      <c r="AE20" t="e">
        <f>AA20</f>
        <v>#REF!</v>
      </c>
      <c r="AF20" t="e">
        <f>VLOOKUP(AE20,AA20:AB29,2,FALSE)</f>
        <v>#REF!</v>
      </c>
      <c r="AI20" t="e">
        <f>AE20</f>
        <v>#REF!</v>
      </c>
      <c r="AJ20" t="e">
        <f>VLOOKUP(AI20,AE20:AF29,2,FALSE)</f>
        <v>#REF!</v>
      </c>
      <c r="AM20" t="e">
        <f>AI20</f>
        <v>#REF!</v>
      </c>
      <c r="AN20" t="e">
        <f>VLOOKUP(AM20,AI20:AJ29,2,FALSE)</f>
        <v>#REF!</v>
      </c>
      <c r="AQ20" t="e">
        <f>AM20</f>
        <v>#REF!</v>
      </c>
      <c r="AR20" t="e">
        <f>VLOOKUP(AQ20,AM20:AN29,2,FALSE)</f>
        <v>#REF!</v>
      </c>
      <c r="AU20" t="e">
        <f>AQ20</f>
        <v>#REF!</v>
      </c>
      <c r="AV20" t="e">
        <f>VLOOKUP(AU20,AQ20:AR29,2,FALSE)</f>
        <v>#REF!</v>
      </c>
      <c r="AY20" t="e">
        <f>AU20</f>
        <v>#REF!</v>
      </c>
      <c r="AZ20" t="e">
        <f>VLOOKUP(AY20,AU20:AV29,2,FALSE)</f>
        <v>#REF!</v>
      </c>
    </row>
    <row r="21" spans="6:52" ht="12.75">
      <c r="F21" t="e">
        <f>N2</f>
        <v>#REF!</v>
      </c>
      <c r="G21" t="e">
        <f aca="true" t="shared" si="36" ref="G21:M21">N14</f>
        <v>#REF!</v>
      </c>
      <c r="H21" t="e">
        <f t="shared" si="36"/>
        <v>#REF!</v>
      </c>
      <c r="I21" t="e">
        <f t="shared" si="36"/>
        <v>#REF!</v>
      </c>
      <c r="J21" t="e">
        <f t="shared" si="36"/>
        <v>#REF!</v>
      </c>
      <c r="K21" t="e">
        <f t="shared" si="36"/>
        <v>#REF!</v>
      </c>
      <c r="L21" t="e">
        <f t="shared" si="36"/>
        <v>#REF!</v>
      </c>
      <c r="M21" t="e">
        <f t="shared" si="36"/>
        <v>#REF!</v>
      </c>
      <c r="O21" t="e">
        <f>IF($M21&lt;=$M20,$F21,$F20)</f>
        <v>#REF!</v>
      </c>
      <c r="P21" t="e">
        <f>VLOOKUP(O21,$F$20:$M$29,8,FALSE)</f>
        <v>#REF!</v>
      </c>
      <c r="S21" t="e">
        <f>O21</f>
        <v>#REF!</v>
      </c>
      <c r="T21" t="e">
        <f>VLOOKUP(S21,$O$20:$P$29,2,FALSE)</f>
        <v>#REF!</v>
      </c>
      <c r="W21" t="e">
        <f>S21</f>
        <v>#REF!</v>
      </c>
      <c r="X21" t="e">
        <f>VLOOKUP(W21,$S$20:$T$29,2,FALSE)</f>
        <v>#REF!</v>
      </c>
      <c r="AA21" t="e">
        <f>W21</f>
        <v>#REF!</v>
      </c>
      <c r="AB21" t="e">
        <f>VLOOKUP(AA21,W20:X29,2,FALSE)</f>
        <v>#REF!</v>
      </c>
      <c r="AE21" t="e">
        <f>IF(AB21&gt;=AB22,AA21,AA22)</f>
        <v>#REF!</v>
      </c>
      <c r="AF21" t="e">
        <f>VLOOKUP(AE21,AA20:AB29,2,FALSE)</f>
        <v>#REF!</v>
      </c>
      <c r="AI21" t="e">
        <f>IF(AF21&gt;=AF23,AE21,AE23)</f>
        <v>#REF!</v>
      </c>
      <c r="AJ21" t="e">
        <f>VLOOKUP(AI21,AE20:AF29,2,FALSE)</f>
        <v>#REF!</v>
      </c>
      <c r="AM21" t="e">
        <f>IF(AJ21&gt;=AJ24,AI21,AI24)</f>
        <v>#REF!</v>
      </c>
      <c r="AN21" t="e">
        <f>VLOOKUP(AM21,AI20:AJ29,2,FALSE)</f>
        <v>#REF!</v>
      </c>
      <c r="AQ21" t="e">
        <f>AM21</f>
        <v>#REF!</v>
      </c>
      <c r="AR21" t="e">
        <f>VLOOKUP(AQ21,AM20:AN29,2,FALSE)</f>
        <v>#REF!</v>
      </c>
      <c r="AU21" t="e">
        <f>AQ21</f>
        <v>#REF!</v>
      </c>
      <c r="AV21" t="e">
        <f>VLOOKUP(AU21,AQ20:AR29,2,FALSE)</f>
        <v>#REF!</v>
      </c>
      <c r="AY21" t="e">
        <f>AU21</f>
        <v>#REF!</v>
      </c>
      <c r="AZ21" t="e">
        <f>VLOOKUP(AY21,AU20:AV29,2,FALSE)</f>
        <v>#REF!</v>
      </c>
    </row>
    <row r="22" spans="6:52" ht="12.75">
      <c r="F22" t="e">
        <f>U2</f>
        <v>#REF!</v>
      </c>
      <c r="G22" t="e">
        <f aca="true" t="shared" si="37" ref="G22:M22">U14</f>
        <v>#REF!</v>
      </c>
      <c r="H22" t="e">
        <f t="shared" si="37"/>
        <v>#REF!</v>
      </c>
      <c r="I22" t="e">
        <f t="shared" si="37"/>
        <v>#REF!</v>
      </c>
      <c r="J22" t="e">
        <f t="shared" si="37"/>
        <v>#REF!</v>
      </c>
      <c r="K22" t="e">
        <f t="shared" si="37"/>
        <v>#REF!</v>
      </c>
      <c r="L22" t="e">
        <f t="shared" si="37"/>
        <v>#REF!</v>
      </c>
      <c r="M22" t="e">
        <f t="shared" si="37"/>
        <v>#REF!</v>
      </c>
      <c r="O22" t="e">
        <f>F22</f>
        <v>#REF!</v>
      </c>
      <c r="P22" t="e">
        <f>VLOOKUP(O22,$F$20:$M$29,8,FALSE)</f>
        <v>#REF!</v>
      </c>
      <c r="S22" t="e">
        <f>IF($P22&lt;=$P20,$O22,$O20)</f>
        <v>#REF!</v>
      </c>
      <c r="T22" t="e">
        <f>VLOOKUP(S22,$O$20:$P$29,2,FALSE)</f>
        <v>#REF!</v>
      </c>
      <c r="W22" t="e">
        <f>S22</f>
        <v>#REF!</v>
      </c>
      <c r="X22" t="e">
        <f>VLOOKUP(W22,$S$20:$T$29,2,FALSE)</f>
        <v>#REF!</v>
      </c>
      <c r="AA22" t="e">
        <f>W22</f>
        <v>#REF!</v>
      </c>
      <c r="AB22" t="e">
        <f>VLOOKUP(AA22,W20:X29,2,FALSE)</f>
        <v>#REF!</v>
      </c>
      <c r="AE22" t="e">
        <f>IF(AB22&lt;=AB21,AA22,AA21)</f>
        <v>#REF!</v>
      </c>
      <c r="AF22" t="e">
        <f>VLOOKUP(AE22,AA20:AB29,2,FALSE)</f>
        <v>#REF!</v>
      </c>
      <c r="AI22" t="e">
        <f>AE22</f>
        <v>#REF!</v>
      </c>
      <c r="AJ22" t="e">
        <f>VLOOKUP(AI22,AE20:AF29,2,FALSE)</f>
        <v>#REF!</v>
      </c>
      <c r="AM22" t="e">
        <f>AI22</f>
        <v>#REF!</v>
      </c>
      <c r="AN22" t="e">
        <f>VLOOKUP(AM22,AI20:AJ29,2,FALSE)</f>
        <v>#REF!</v>
      </c>
      <c r="AQ22" t="e">
        <f>IF(AN22&gt;=AN23,AM22,AM23)</f>
        <v>#REF!</v>
      </c>
      <c r="AR22" t="e">
        <f>VLOOKUP(AQ22,AM20:AN29,2,FALSE)</f>
        <v>#REF!</v>
      </c>
      <c r="AU22" t="e">
        <f>IF(AR22&gt;=AR24,AQ22,AQ24)</f>
        <v>#REF!</v>
      </c>
      <c r="AV22" t="e">
        <f>VLOOKUP(AU22,AQ20:AR29,2,FALSE)</f>
        <v>#REF!</v>
      </c>
      <c r="AY22" t="e">
        <f>AU22</f>
        <v>#REF!</v>
      </c>
      <c r="AZ22" t="e">
        <f>VLOOKUP(AY22,AU20:AV29,2,FALSE)</f>
        <v>#REF!</v>
      </c>
    </row>
    <row r="23" spans="6:52" ht="12.75">
      <c r="F23" t="e">
        <f>AB2</f>
        <v>#REF!</v>
      </c>
      <c r="G23" t="e">
        <f aca="true" t="shared" si="38" ref="G23:M23">AB14</f>
        <v>#REF!</v>
      </c>
      <c r="H23" t="e">
        <f t="shared" si="38"/>
        <v>#REF!</v>
      </c>
      <c r="I23" t="e">
        <f t="shared" si="38"/>
        <v>#REF!</v>
      </c>
      <c r="J23" t="e">
        <f t="shared" si="38"/>
        <v>#REF!</v>
      </c>
      <c r="K23" t="e">
        <f t="shared" si="38"/>
        <v>#REF!</v>
      </c>
      <c r="L23" t="e">
        <f t="shared" si="38"/>
        <v>#REF!</v>
      </c>
      <c r="M23" t="e">
        <f t="shared" si="38"/>
        <v>#REF!</v>
      </c>
      <c r="O23" t="e">
        <f>F23</f>
        <v>#REF!</v>
      </c>
      <c r="P23" t="e">
        <f>VLOOKUP(O23,$F$20:$M$29,8,FALSE)</f>
        <v>#REF!</v>
      </c>
      <c r="S23" t="e">
        <f>O23</f>
        <v>#REF!</v>
      </c>
      <c r="T23" t="e">
        <f>VLOOKUP(S23,$O$20:$P$29,2,FALSE)</f>
        <v>#REF!</v>
      </c>
      <c r="W23" t="e">
        <f>IF($T23&lt;=$T20,$S23,$S20)</f>
        <v>#REF!</v>
      </c>
      <c r="X23" t="e">
        <f>VLOOKUP(W23,$S$20:$T$29,2,FALSE)</f>
        <v>#REF!</v>
      </c>
      <c r="AA23" t="e">
        <f>W23</f>
        <v>#REF!</v>
      </c>
      <c r="AB23" t="e">
        <f>VLOOKUP(AA23,W20:X29,2,FALSE)</f>
        <v>#REF!</v>
      </c>
      <c r="AE23" t="e">
        <f>AA23</f>
        <v>#REF!</v>
      </c>
      <c r="AF23" t="e">
        <f>VLOOKUP(AE23,AA20:AB29,2,FALSE)</f>
        <v>#REF!</v>
      </c>
      <c r="AI23" t="e">
        <f>IF(AF23&lt;=AF21,AE23,AE21)</f>
        <v>#REF!</v>
      </c>
      <c r="AJ23" t="e">
        <f>VLOOKUP(AI23,AE20:AF29,2,FALSE)</f>
        <v>#REF!</v>
      </c>
      <c r="AM23" t="e">
        <f>AI23</f>
        <v>#REF!</v>
      </c>
      <c r="AN23" t="e">
        <f>VLOOKUP(AM23,AI20:AJ29,2,FALSE)</f>
        <v>#REF!</v>
      </c>
      <c r="AQ23" t="e">
        <f>IF(AN23&lt;=AN22,AM23,AM22)</f>
        <v>#REF!</v>
      </c>
      <c r="AR23" t="e">
        <f>VLOOKUP(AQ23,AM20:AN29,2,FALSE)</f>
        <v>#REF!</v>
      </c>
      <c r="AU23" t="e">
        <f>AQ23</f>
        <v>#REF!</v>
      </c>
      <c r="AV23" t="e">
        <f>VLOOKUP(AU23,AQ20:AR29,2,FALSE)</f>
        <v>#REF!</v>
      </c>
      <c r="AY23" t="e">
        <f>IF(AV23&gt;=AV24,AU23,AU24)</f>
        <v>#REF!</v>
      </c>
      <c r="AZ23" t="e">
        <f>VLOOKUP(AY23,AU20:AV29,2,FALSE)</f>
        <v>#REF!</v>
      </c>
    </row>
    <row r="24" spans="6:52" ht="12.75">
      <c r="F24" t="e">
        <f>AI2</f>
        <v>#REF!</v>
      </c>
      <c r="G24" t="e">
        <f>AI14</f>
        <v>#REF!</v>
      </c>
      <c r="H24" t="e">
        <f aca="true" t="shared" si="39" ref="H24:M24">AJ14</f>
        <v>#REF!</v>
      </c>
      <c r="I24" t="e">
        <f t="shared" si="39"/>
        <v>#REF!</v>
      </c>
      <c r="J24" t="e">
        <f t="shared" si="39"/>
        <v>#REF!</v>
      </c>
      <c r="K24" t="e">
        <f t="shared" si="39"/>
        <v>#REF!</v>
      </c>
      <c r="L24" t="e">
        <f t="shared" si="39"/>
        <v>#REF!</v>
      </c>
      <c r="M24" t="e">
        <f t="shared" si="39"/>
        <v>#REF!</v>
      </c>
      <c r="O24" t="e">
        <f>F24</f>
        <v>#REF!</v>
      </c>
      <c r="P24" t="e">
        <f>VLOOKUP(O24,$F$20:$M$29,8,FALSE)</f>
        <v>#REF!</v>
      </c>
      <c r="S24" t="e">
        <f>O24</f>
        <v>#REF!</v>
      </c>
      <c r="T24" t="e">
        <f>VLOOKUP(S24,$O$20:$P$29,2,FALSE)</f>
        <v>#REF!</v>
      </c>
      <c r="W24" t="e">
        <f>S24</f>
        <v>#REF!</v>
      </c>
      <c r="X24" t="e">
        <f>VLOOKUP(W24,$S$20:$T$29,2,FALSE)</f>
        <v>#REF!</v>
      </c>
      <c r="AA24" t="e">
        <f>IF(X24&lt;=X20,W24,W20)</f>
        <v>#REF!</v>
      </c>
      <c r="AB24" t="e">
        <f>VLOOKUP(AA24,W20:X29,2,FALSE)</f>
        <v>#REF!</v>
      </c>
      <c r="AE24" t="e">
        <f>AA24</f>
        <v>#REF!</v>
      </c>
      <c r="AF24" t="e">
        <f>VLOOKUP(AE24,AA20:AB29,2,FALSE)</f>
        <v>#REF!</v>
      </c>
      <c r="AI24" t="e">
        <f>AE24</f>
        <v>#REF!</v>
      </c>
      <c r="AJ24" t="e">
        <f>VLOOKUP(AI24,AE20:AF29,2,FALSE)</f>
        <v>#REF!</v>
      </c>
      <c r="AM24" t="e">
        <f>IF(AJ24&lt;=AJ21,AI24,AI21)</f>
        <v>#REF!</v>
      </c>
      <c r="AN24" t="e">
        <f>VLOOKUP(AM24,AI20:AJ29,2,FALSE)</f>
        <v>#REF!</v>
      </c>
      <c r="AQ24" t="e">
        <f>AM24</f>
        <v>#REF!</v>
      </c>
      <c r="AR24" t="e">
        <f>VLOOKUP(AQ24,AM20:AN29,2,FALSE)</f>
        <v>#REF!</v>
      </c>
      <c r="AU24" t="e">
        <f>IF(AR24&lt;=AR22,AQ24,AQ22)</f>
        <v>#REF!</v>
      </c>
      <c r="AV24" t="e">
        <f>VLOOKUP(AU24,AQ20:AR29,2,FALSE)</f>
        <v>#REF!</v>
      </c>
      <c r="AY24" t="e">
        <f>IF(AV24&lt;=AV23,AU24,AU23)</f>
        <v>#REF!</v>
      </c>
      <c r="AZ24" t="e">
        <f>VLOOKUP(AY24,AU20:AV29,2,FALSE)</f>
        <v>#REF!</v>
      </c>
    </row>
    <row r="32" spans="6:53" ht="12.75">
      <c r="F32" t="e">
        <f>AY20</f>
        <v>#REF!</v>
      </c>
      <c r="J32" t="e">
        <f>AZ20</f>
        <v>#REF!</v>
      </c>
      <c r="K32" t="e">
        <f>VLOOKUP(AI20,$F$20:$M$29,6,FALSE)</f>
        <v>#REF!</v>
      </c>
      <c r="L32" t="e">
        <f>VLOOKUP(AI20,$F$20:$M$29,7,FALSE)</f>
        <v>#REF!</v>
      </c>
      <c r="M32" t="e">
        <f>K32-L32</f>
        <v>#REF!</v>
      </c>
      <c r="O32" t="e">
        <f>IF(AND($J32=$J33,$M33&gt;$M32),$F33,$F32)</f>
        <v>#REF!</v>
      </c>
      <c r="P32" t="e">
        <f>VLOOKUP(O32,$F$32:$M$41,5,FALSE)</f>
        <v>#REF!</v>
      </c>
      <c r="Q32" t="e">
        <f>VLOOKUP(O32,$F$32:$M$41,8,FALSE)</f>
        <v>#REF!</v>
      </c>
      <c r="S32" t="e">
        <f>IF(AND(P32=P34,Q34&gt;Q32),O34,O32)</f>
        <v>#REF!</v>
      </c>
      <c r="T32" t="e">
        <f>VLOOKUP(S32,$O$32:$Q$41,2,FALSE)</f>
        <v>#REF!</v>
      </c>
      <c r="U32" t="e">
        <f>VLOOKUP(S32,$O$32:$Q$41,3,FALSE)</f>
        <v>#REF!</v>
      </c>
      <c r="W32" t="e">
        <f>IF(AND(T32=T35,U35&gt;U32),S35,S32)</f>
        <v>#REF!</v>
      </c>
      <c r="X32" t="e">
        <f>VLOOKUP(W32,$S$32:$U$41,2,FALSE)</f>
        <v>#REF!</v>
      </c>
      <c r="Y32" t="e">
        <f>VLOOKUP(W32,$S$32:$U$41,3,FALSE)</f>
        <v>#REF!</v>
      </c>
      <c r="AA32" t="e">
        <f>IF(AND(X32=X36,Y36&gt;Y32),W36,W32)</f>
        <v>#REF!</v>
      </c>
      <c r="AB32" t="e">
        <f>VLOOKUP(AA32,W32:Y41,2,FALSE)</f>
        <v>#REF!</v>
      </c>
      <c r="AC32" t="e">
        <f>VLOOKUP(AA32,W32:Y41,3,FALSE)</f>
        <v>#REF!</v>
      </c>
      <c r="AE32" t="e">
        <f>AA32</f>
        <v>#REF!</v>
      </c>
      <c r="AF32" t="e">
        <f>VLOOKUP(AE32,AA32:AC41,2,FALSE)</f>
        <v>#REF!</v>
      </c>
      <c r="AG32" t="e">
        <f>VLOOKUP(AE32,AA32:AC41,3,FALSE)</f>
        <v>#REF!</v>
      </c>
      <c r="AI32" t="e">
        <f>AE32</f>
        <v>#REF!</v>
      </c>
      <c r="AJ32" t="e">
        <f>VLOOKUP(AI32,AE32:AG41,2,FALSE)</f>
        <v>#REF!</v>
      </c>
      <c r="AK32" t="e">
        <f>VLOOKUP(AI32,AE32:AG41,3,FALSE)</f>
        <v>#REF!</v>
      </c>
      <c r="AM32" t="e">
        <f>AI32</f>
        <v>#REF!</v>
      </c>
      <c r="AN32" t="e">
        <f>VLOOKUP(AM32,AI32:AK41,2,FALSE)</f>
        <v>#REF!</v>
      </c>
      <c r="AO32" t="e">
        <f>VLOOKUP(AM32,AI32:AK41,3,FALSE)</f>
        <v>#REF!</v>
      </c>
      <c r="AQ32" t="e">
        <f>AM32</f>
        <v>#REF!</v>
      </c>
      <c r="AR32" t="e">
        <f>VLOOKUP(AQ32,AM32:AO41,2,FALSE)</f>
        <v>#REF!</v>
      </c>
      <c r="AS32" t="e">
        <f>VLOOKUP(AQ32,AM32:AO41,3,FALSE)</f>
        <v>#REF!</v>
      </c>
      <c r="AU32" t="e">
        <f>AQ32</f>
        <v>#REF!</v>
      </c>
      <c r="AV32" t="e">
        <f>VLOOKUP(AU32,AQ32:AS41,2,FALSE)</f>
        <v>#REF!</v>
      </c>
      <c r="AW32" t="e">
        <f>VLOOKUP(AU32,AQ32:AS41,3,FALSE)</f>
        <v>#REF!</v>
      </c>
      <c r="AY32" t="e">
        <f>AU32</f>
        <v>#REF!</v>
      </c>
      <c r="AZ32" t="e">
        <f>VLOOKUP(AY32,AU32:AW41,2,FALSE)</f>
        <v>#REF!</v>
      </c>
      <c r="BA32" t="e">
        <f>VLOOKUP(AY32,AU32:AW41,3,FALSE)</f>
        <v>#REF!</v>
      </c>
    </row>
    <row r="33" spans="6:53" ht="12.75">
      <c r="F33" t="e">
        <f>AY21</f>
        <v>#REF!</v>
      </c>
      <c r="J33" t="e">
        <f>AZ21</f>
        <v>#REF!</v>
      </c>
      <c r="K33" t="e">
        <f>VLOOKUP(AI21,$F$20:$M$29,6,FALSE)</f>
        <v>#REF!</v>
      </c>
      <c r="L33" t="e">
        <f>VLOOKUP(AI21,$F$20:$M$29,7,FALSE)</f>
        <v>#REF!</v>
      </c>
      <c r="M33" t="e">
        <f>K33-L33</f>
        <v>#REF!</v>
      </c>
      <c r="O33" t="e">
        <f>IF(AND($J32=$J33,$M33&gt;$M32),$F32,$F33)</f>
        <v>#REF!</v>
      </c>
      <c r="P33" t="e">
        <f>VLOOKUP(O33,$F$32:$M$41,5,FALSE)</f>
        <v>#REF!</v>
      </c>
      <c r="Q33" t="e">
        <f>VLOOKUP(O33,$F$32:$M$41,8,FALSE)</f>
        <v>#REF!</v>
      </c>
      <c r="S33" t="e">
        <f>O33</f>
        <v>#REF!</v>
      </c>
      <c r="T33" t="e">
        <f>VLOOKUP(S33,$O$32:$Q$41,2,FALSE)</f>
        <v>#REF!</v>
      </c>
      <c r="U33" t="e">
        <f>VLOOKUP(S33,$O$32:$Q$41,3,FALSE)</f>
        <v>#REF!</v>
      </c>
      <c r="W33" t="e">
        <f>S33</f>
        <v>#REF!</v>
      </c>
      <c r="X33" t="e">
        <f>VLOOKUP(W33,$S$32:$U$41,2,FALSE)</f>
        <v>#REF!</v>
      </c>
      <c r="Y33" t="e">
        <f>VLOOKUP(W33,$S$32:$U$41,3,FALSE)</f>
        <v>#REF!</v>
      </c>
      <c r="AA33" t="e">
        <f>W33</f>
        <v>#REF!</v>
      </c>
      <c r="AB33" t="e">
        <f>VLOOKUP(AA33,W32:Y41,2,FALSE)</f>
        <v>#REF!</v>
      </c>
      <c r="AC33" t="e">
        <f>VLOOKUP(AA33,W32:Y41,3,FALSE)</f>
        <v>#REF!</v>
      </c>
      <c r="AE33" t="e">
        <f>IF(AND(AB33=AB34,AC34&gt;AC33),AA34,AA33)</f>
        <v>#REF!</v>
      </c>
      <c r="AF33" t="e">
        <f>VLOOKUP(AE33,AA32:AC41,2,FALSE)</f>
        <v>#REF!</v>
      </c>
      <c r="AG33" t="e">
        <f>VLOOKUP(AE33,AA32:AC41,3,FALSE)</f>
        <v>#REF!</v>
      </c>
      <c r="AI33" t="e">
        <f>IF(AND(AF33=AF35,AG35&gt;AG33),AE35,AE33)</f>
        <v>#REF!</v>
      </c>
      <c r="AJ33" t="e">
        <f>VLOOKUP(AI33,AE32:AG41,2,FALSE)</f>
        <v>#REF!</v>
      </c>
      <c r="AK33" t="e">
        <f>VLOOKUP(AI33,AE32:AG41,3,FALSE)</f>
        <v>#REF!</v>
      </c>
      <c r="AM33" t="e">
        <f>IF(AND(AJ33=AJ36,AK36&gt;AK33),AI36,AI33)</f>
        <v>#REF!</v>
      </c>
      <c r="AN33" t="e">
        <f>VLOOKUP(AM33,AI32:AK41,2,FALSE)</f>
        <v>#REF!</v>
      </c>
      <c r="AO33" t="e">
        <f>VLOOKUP(AM33,AI32:AK41,3,FALSE)</f>
        <v>#REF!</v>
      </c>
      <c r="AQ33" t="e">
        <f>AM33</f>
        <v>#REF!</v>
      </c>
      <c r="AR33" t="e">
        <f>VLOOKUP(AQ33,AM32:AO41,2,FALSE)</f>
        <v>#REF!</v>
      </c>
      <c r="AS33" t="e">
        <f>VLOOKUP(AQ33,AM32:AO41,3,FALSE)</f>
        <v>#REF!</v>
      </c>
      <c r="AU33" t="e">
        <f>AQ33</f>
        <v>#REF!</v>
      </c>
      <c r="AV33" t="e">
        <f>VLOOKUP(AU33,AQ32:AS41,2,FALSE)</f>
        <v>#REF!</v>
      </c>
      <c r="AW33" t="e">
        <f>VLOOKUP(AU33,AQ32:AS41,3,FALSE)</f>
        <v>#REF!</v>
      </c>
      <c r="AY33" t="e">
        <f>AU33</f>
        <v>#REF!</v>
      </c>
      <c r="AZ33" t="e">
        <f>VLOOKUP(AY33,AU32:AW41,2,FALSE)</f>
        <v>#REF!</v>
      </c>
      <c r="BA33" t="e">
        <f>VLOOKUP(AY33,AU32:AW41,3,FALSE)</f>
        <v>#REF!</v>
      </c>
    </row>
    <row r="34" spans="6:53" ht="12.75">
      <c r="F34" t="e">
        <f>AY22</f>
        <v>#REF!</v>
      </c>
      <c r="J34" t="e">
        <f>AZ22</f>
        <v>#REF!</v>
      </c>
      <c r="K34" t="e">
        <f>VLOOKUP(AI22,$F$20:$M$29,6,FALSE)</f>
        <v>#REF!</v>
      </c>
      <c r="L34" t="e">
        <f>VLOOKUP(AI22,$F$20:$M$29,7,FALSE)</f>
        <v>#REF!</v>
      </c>
      <c r="M34" t="e">
        <f>K34-L34</f>
        <v>#REF!</v>
      </c>
      <c r="O34" t="e">
        <f>F34</f>
        <v>#REF!</v>
      </c>
      <c r="P34" t="e">
        <f>VLOOKUP(O34,$F$32:$M$41,5,FALSE)</f>
        <v>#REF!</v>
      </c>
      <c r="Q34" t="e">
        <f>VLOOKUP(O34,$F$32:$M$41,8,FALSE)</f>
        <v>#REF!</v>
      </c>
      <c r="S34" t="e">
        <f>IF(AND($P32=P34,Q34&gt;Q32),O32,O34)</f>
        <v>#REF!</v>
      </c>
      <c r="T34" t="e">
        <f>VLOOKUP(S34,$O$32:$Q$41,2,FALSE)</f>
        <v>#REF!</v>
      </c>
      <c r="U34" t="e">
        <f>VLOOKUP(S34,$O$32:$Q$41,3,FALSE)</f>
        <v>#REF!</v>
      </c>
      <c r="W34" t="e">
        <f>S34</f>
        <v>#REF!</v>
      </c>
      <c r="X34" t="e">
        <f>VLOOKUP(W34,$S$32:$U$41,2,FALSE)</f>
        <v>#REF!</v>
      </c>
      <c r="Y34" t="e">
        <f>VLOOKUP(W34,$S$32:$U$41,3,FALSE)</f>
        <v>#REF!</v>
      </c>
      <c r="AA34" t="e">
        <f>W34</f>
        <v>#REF!</v>
      </c>
      <c r="AB34" t="e">
        <f>VLOOKUP(AA34,W32:Y41,2,FALSE)</f>
        <v>#REF!</v>
      </c>
      <c r="AC34" t="e">
        <f>VLOOKUP(AA34,W32:Y41,3,FALSE)</f>
        <v>#REF!</v>
      </c>
      <c r="AE34" t="e">
        <f>IF(AND(AB33=AB34,AC34&gt;AC33),AA33,AA34)</f>
        <v>#REF!</v>
      </c>
      <c r="AF34" t="e">
        <f>VLOOKUP(AE34,AA32:AC41,2,FALSE)</f>
        <v>#REF!</v>
      </c>
      <c r="AG34" t="e">
        <f>VLOOKUP(AE34,AA32:AC41,3,FALSE)</f>
        <v>#REF!</v>
      </c>
      <c r="AI34" t="e">
        <f>AE34</f>
        <v>#REF!</v>
      </c>
      <c r="AJ34" t="e">
        <f>VLOOKUP(AI34,AE32:AG41,2,FALSE)</f>
        <v>#REF!</v>
      </c>
      <c r="AK34" t="e">
        <f>VLOOKUP(AI34,AE32:AG41,3,FALSE)</f>
        <v>#REF!</v>
      </c>
      <c r="AM34" t="e">
        <f>AI34</f>
        <v>#REF!</v>
      </c>
      <c r="AN34" t="e">
        <f>VLOOKUP(AM34,AI32:AK41,2,FALSE)</f>
        <v>#REF!</v>
      </c>
      <c r="AO34" t="e">
        <f>VLOOKUP(AM34,AI32:AK41,3,FALSE)</f>
        <v>#REF!</v>
      </c>
      <c r="AQ34" t="e">
        <f>IF(AND(AN34=AN35,AO35&gt;AO34),AM35,AM34)</f>
        <v>#REF!</v>
      </c>
      <c r="AR34" t="e">
        <f>VLOOKUP(AQ34,AM32:AO41,2,FALSE)</f>
        <v>#REF!</v>
      </c>
      <c r="AS34" t="e">
        <f>VLOOKUP(AQ34,AM32:AO41,3,FALSE)</f>
        <v>#REF!</v>
      </c>
      <c r="AU34" t="e">
        <f>IF(AND(AR34=AR36,AS36&gt;AS34),AQ36,AQ34)</f>
        <v>#REF!</v>
      </c>
      <c r="AV34" t="e">
        <f>VLOOKUP(AU34,AQ32:AS41,2,FALSE)</f>
        <v>#REF!</v>
      </c>
      <c r="AW34" t="e">
        <f>VLOOKUP(AU34,AQ32:AS41,3,FALSE)</f>
        <v>#REF!</v>
      </c>
      <c r="AY34" t="e">
        <f>AU34</f>
        <v>#REF!</v>
      </c>
      <c r="AZ34" t="e">
        <f>VLOOKUP(AY34,AU32:AW41,2,FALSE)</f>
        <v>#REF!</v>
      </c>
      <c r="BA34" t="e">
        <f>VLOOKUP(AY34,AU32:AW41,3,FALSE)</f>
        <v>#REF!</v>
      </c>
    </row>
    <row r="35" spans="6:53" ht="12.75">
      <c r="F35" t="e">
        <f>AY23</f>
        <v>#REF!</v>
      </c>
      <c r="J35" t="e">
        <f>AZ23</f>
        <v>#REF!</v>
      </c>
      <c r="K35" t="e">
        <f>VLOOKUP(AI23,$F$20:$M$29,6,FALSE)</f>
        <v>#REF!</v>
      </c>
      <c r="L35" t="e">
        <f>VLOOKUP(AI23,$F$20:$M$29,7,FALSE)</f>
        <v>#REF!</v>
      </c>
      <c r="M35" t="e">
        <f>K35-L35</f>
        <v>#REF!</v>
      </c>
      <c r="O35" t="e">
        <f>F35</f>
        <v>#REF!</v>
      </c>
      <c r="P35" t="e">
        <f>VLOOKUP(O35,$F$32:$M$41,5,FALSE)</f>
        <v>#REF!</v>
      </c>
      <c r="Q35" t="e">
        <f>VLOOKUP(O35,$F$32:$M$41,8,FALSE)</f>
        <v>#REF!</v>
      </c>
      <c r="S35" t="e">
        <f>O35</f>
        <v>#REF!</v>
      </c>
      <c r="T35" t="e">
        <f>VLOOKUP(S35,$O$32:$Q$41,2,FALSE)</f>
        <v>#REF!</v>
      </c>
      <c r="U35" t="e">
        <f>VLOOKUP(S35,$O$32:$Q$41,3,FALSE)</f>
        <v>#REF!</v>
      </c>
      <c r="W35" t="e">
        <f>IF(AND(T32=T35,U35&gt;U32),S32,S35)</f>
        <v>#REF!</v>
      </c>
      <c r="X35" t="e">
        <f>VLOOKUP(W35,$S$32:$U$41,2,FALSE)</f>
        <v>#REF!</v>
      </c>
      <c r="Y35" t="e">
        <f>VLOOKUP(W35,$S$32:$U$41,3,FALSE)</f>
        <v>#REF!</v>
      </c>
      <c r="AA35" t="e">
        <f>W35</f>
        <v>#REF!</v>
      </c>
      <c r="AB35" t="e">
        <f>VLOOKUP(AA35,W32:Y41,2,FALSE)</f>
        <v>#REF!</v>
      </c>
      <c r="AC35" t="e">
        <f>VLOOKUP(AA35,W32:Y41,3,FALSE)</f>
        <v>#REF!</v>
      </c>
      <c r="AE35" t="e">
        <f>AA35</f>
        <v>#REF!</v>
      </c>
      <c r="AF35" t="e">
        <f>VLOOKUP(AE35,AA32:AC41,2,FALSE)</f>
        <v>#REF!</v>
      </c>
      <c r="AG35" t="e">
        <f>VLOOKUP(AE35,AA32:AC41,3,FALSE)</f>
        <v>#REF!</v>
      </c>
      <c r="AI35" t="e">
        <f>IF(AND(AF33=AF35,AG35&gt;AG33),AE33,AE35)</f>
        <v>#REF!</v>
      </c>
      <c r="AJ35" t="e">
        <f>VLOOKUP(AI35,AE32:AG41,2,FALSE)</f>
        <v>#REF!</v>
      </c>
      <c r="AK35" t="e">
        <f>VLOOKUP(AI35,AE32:AG41,3,FALSE)</f>
        <v>#REF!</v>
      </c>
      <c r="AM35" t="e">
        <f>AI35</f>
        <v>#REF!</v>
      </c>
      <c r="AN35" t="e">
        <f>VLOOKUP(AM35,AI32:AK41,2,FALSE)</f>
        <v>#REF!</v>
      </c>
      <c r="AO35" t="e">
        <f>VLOOKUP(AM35,AI32:AK41,3,FALSE)</f>
        <v>#REF!</v>
      </c>
      <c r="AQ35" t="e">
        <f>IF(AND(AN34=AN35,AO35&gt;AO34),AM34,AM35)</f>
        <v>#REF!</v>
      </c>
      <c r="AR35" t="e">
        <f>VLOOKUP(AQ35,AM32:AO41,2,FALSE)</f>
        <v>#REF!</v>
      </c>
      <c r="AS35" t="e">
        <f>VLOOKUP(AQ35,AM32:AO41,3,FALSE)</f>
        <v>#REF!</v>
      </c>
      <c r="AU35" t="e">
        <f>AQ35</f>
        <v>#REF!</v>
      </c>
      <c r="AV35" t="e">
        <f>VLOOKUP(AU35,AQ32:AS41,2,FALSE)</f>
        <v>#REF!</v>
      </c>
      <c r="AW35" t="e">
        <f>VLOOKUP(AU35,AQ32:AS41,3,FALSE)</f>
        <v>#REF!</v>
      </c>
      <c r="AY35" t="e">
        <f>IF(AND(AV35=AV36,AW36&gt;AW35),AU36,AU35)</f>
        <v>#REF!</v>
      </c>
      <c r="AZ35" t="e">
        <f>VLOOKUP(AY35,AU32:AW41,2,FALSE)</f>
        <v>#REF!</v>
      </c>
      <c r="BA35" t="e">
        <f>VLOOKUP(AY35,AU32:AW41,3,FALSE)</f>
        <v>#REF!</v>
      </c>
    </row>
    <row r="36" spans="6:53" ht="12.75">
      <c r="F36" t="e">
        <f>AY24</f>
        <v>#REF!</v>
      </c>
      <c r="J36" t="e">
        <f>AZ24</f>
        <v>#REF!</v>
      </c>
      <c r="K36" t="e">
        <f>VLOOKUP(AI24,$F$20:$M$29,6,FALSE)</f>
        <v>#REF!</v>
      </c>
      <c r="L36" t="e">
        <f>VLOOKUP(AI24,$F$20:$M$29,7,FALSE)</f>
        <v>#REF!</v>
      </c>
      <c r="M36" t="e">
        <f>K36-L36</f>
        <v>#REF!</v>
      </c>
      <c r="O36" t="e">
        <f>F36</f>
        <v>#REF!</v>
      </c>
      <c r="P36" t="e">
        <f>VLOOKUP(O36,$F$32:$M$41,5,FALSE)</f>
        <v>#REF!</v>
      </c>
      <c r="Q36" t="e">
        <f>VLOOKUP(O36,$F$32:$M$41,8,FALSE)</f>
        <v>#REF!</v>
      </c>
      <c r="S36" t="e">
        <f>O36</f>
        <v>#REF!</v>
      </c>
      <c r="T36" t="e">
        <f>VLOOKUP(S36,$O$32:$Q$41,2,FALSE)</f>
        <v>#REF!</v>
      </c>
      <c r="U36" t="e">
        <f>VLOOKUP(S36,$O$32:$Q$41,3,FALSE)</f>
        <v>#REF!</v>
      </c>
      <c r="W36" t="e">
        <f>S36</f>
        <v>#REF!</v>
      </c>
      <c r="X36" t="e">
        <f>VLOOKUP(W36,$S$32:$U$41,2,FALSE)</f>
        <v>#REF!</v>
      </c>
      <c r="Y36" t="e">
        <f>VLOOKUP(W36,$S$32:$U$41,3,FALSE)</f>
        <v>#REF!</v>
      </c>
      <c r="AA36" t="e">
        <f>IF(AND(X32=X36,Y36&gt;Y32),W32,W36)</f>
        <v>#REF!</v>
      </c>
      <c r="AB36" t="e">
        <f>VLOOKUP(AA36,W32:Y41,2,FALSE)</f>
        <v>#REF!</v>
      </c>
      <c r="AC36" t="e">
        <f>VLOOKUP(AA36,W32:Y41,3,FALSE)</f>
        <v>#REF!</v>
      </c>
      <c r="AE36" t="e">
        <f>AA36</f>
        <v>#REF!</v>
      </c>
      <c r="AF36" t="e">
        <f>VLOOKUP(AE36,AA32:AC41,2,FALSE)</f>
        <v>#REF!</v>
      </c>
      <c r="AG36" t="e">
        <f>VLOOKUP(AE36,AA32:AC41,3,FALSE)</f>
        <v>#REF!</v>
      </c>
      <c r="AI36" t="e">
        <f>AE36</f>
        <v>#REF!</v>
      </c>
      <c r="AJ36" t="e">
        <f>VLOOKUP(AI36,AE32:AG41,2,FALSE)</f>
        <v>#REF!</v>
      </c>
      <c r="AK36" t="e">
        <f>VLOOKUP(AI36,AE32:AG41,3,FALSE)</f>
        <v>#REF!</v>
      </c>
      <c r="AM36" t="e">
        <f>IF(AND(AJ33=AJ36,AK36&gt;AK33),AI33,AI36)</f>
        <v>#REF!</v>
      </c>
      <c r="AN36" t="e">
        <f>VLOOKUP(AM36,AI32:AK41,2,FALSE)</f>
        <v>#REF!</v>
      </c>
      <c r="AO36" t="e">
        <f>VLOOKUP(AM36,AI32:AK41,3,FALSE)</f>
        <v>#REF!</v>
      </c>
      <c r="AQ36" t="e">
        <f>AM36</f>
        <v>#REF!</v>
      </c>
      <c r="AR36" t="e">
        <f>VLOOKUP(AQ36,AM32:AO41,2,FALSE)</f>
        <v>#REF!</v>
      </c>
      <c r="AS36" t="e">
        <f>VLOOKUP(AQ36,AM32:AO41,3,FALSE)</f>
        <v>#REF!</v>
      </c>
      <c r="AU36" t="e">
        <f>IF(AND(AR34=AR36,AS36&gt;AS34),AQ34,AQ36)</f>
        <v>#REF!</v>
      </c>
      <c r="AV36" t="e">
        <f>VLOOKUP(AU36,AQ32:AS41,2,FALSE)</f>
        <v>#REF!</v>
      </c>
      <c r="AW36" t="e">
        <f>VLOOKUP(AU36,AQ32:AS41,3,FALSE)</f>
        <v>#REF!</v>
      </c>
      <c r="AY36" t="e">
        <f>IF(AND(AV35=AV36,AW36&gt;AW35),AU35,AU36)</f>
        <v>#REF!</v>
      </c>
      <c r="AZ36" t="e">
        <f>VLOOKUP(AY36,AU32:AW41,2,FALSE)</f>
        <v>#REF!</v>
      </c>
      <c r="BA36" t="e">
        <f>VLOOKUP(AY36,AU32:AW41,3,FALSE)</f>
        <v>#REF!</v>
      </c>
    </row>
    <row r="44" spans="6:54" ht="12.75">
      <c r="F44" t="e">
        <f>AY32</f>
        <v>#REF!</v>
      </c>
      <c r="J44" t="e">
        <f>VLOOKUP(F44,$F$20:$M$29,8,FALSE)</f>
        <v>#REF!</v>
      </c>
      <c r="K44" t="e">
        <f>VLOOKUP(F44,$F$20:$M$29,6,FALSE)</f>
        <v>#REF!</v>
      </c>
      <c r="L44" t="e">
        <f>VLOOKUP(F44,$F$20:$M$29,7,FALSE)</f>
        <v>#REF!</v>
      </c>
      <c r="M44" t="e">
        <f>K44-L44</f>
        <v>#REF!</v>
      </c>
      <c r="O44" t="e">
        <f>IF(AND(J44=J45,M44=M45,K45&gt;K44),F45,F44)</f>
        <v>#REF!</v>
      </c>
      <c r="P44" t="e">
        <f>VLOOKUP(O44,$F$44:$M$53,5,FALSE)</f>
        <v>#REF!</v>
      </c>
      <c r="Q44" t="e">
        <f>VLOOKUP(O44,$F$44:$M$53,8,FALSE)</f>
        <v>#REF!</v>
      </c>
      <c r="R44" t="e">
        <f>VLOOKUP(O44,$F$44:$M$53,6,FALSE)</f>
        <v>#REF!</v>
      </c>
      <c r="S44" t="e">
        <f>IF(AND(P44=P46,Q44=Q46,R46&gt;R44),O46,O44)</f>
        <v>#REF!</v>
      </c>
      <c r="T44" t="e">
        <f>VLOOKUP(S44,$O$44:$R$53,2,FALSE)</f>
        <v>#REF!</v>
      </c>
      <c r="U44" t="e">
        <f>VLOOKUP(S44,$O$44:$R$53,3,FALSE)</f>
        <v>#REF!</v>
      </c>
      <c r="V44" t="e">
        <f>VLOOKUP(S44,$O$44:$R$53,4,FALSE)</f>
        <v>#REF!</v>
      </c>
      <c r="W44" t="e">
        <f>IF(AND(T44=T47,U44=U47,V47&gt;V44),S47,S44)</f>
        <v>#REF!</v>
      </c>
      <c r="X44" t="e">
        <f>VLOOKUP(W44,$S$44:$V$53,2,FALSE)</f>
        <v>#REF!</v>
      </c>
      <c r="Y44" t="e">
        <f>VLOOKUP(W44,$S$44:$V$53,3,FALSE)</f>
        <v>#REF!</v>
      </c>
      <c r="Z44" t="e">
        <f>VLOOKUP(W44,$S$44:$V$53,4,FALSE)</f>
        <v>#REF!</v>
      </c>
      <c r="AA44" t="e">
        <f>IF(AND(X44=X48,Y44=Y48,Z48&gt;Z44),W48,W44)</f>
        <v>#REF!</v>
      </c>
      <c r="AB44" t="e">
        <f>VLOOKUP(AA44,W44:Z53,2,FALSE)</f>
        <v>#REF!</v>
      </c>
      <c r="AC44" t="e">
        <f>VLOOKUP(AA44,W44:Z53,3,FALSE)</f>
        <v>#REF!</v>
      </c>
      <c r="AD44" t="e">
        <f>VLOOKUP(AA44,W44:Z53,4,FALSE)</f>
        <v>#REF!</v>
      </c>
      <c r="AE44" t="e">
        <f>AA44</f>
        <v>#REF!</v>
      </c>
      <c r="AF44" t="e">
        <f>VLOOKUP(AE44,AA44:AD53,2,FALSE)</f>
        <v>#REF!</v>
      </c>
      <c r="AG44" t="e">
        <f>VLOOKUP(AE44,AA44:AD53,3,FALSE)</f>
        <v>#REF!</v>
      </c>
      <c r="AH44" t="e">
        <f>VLOOKUP(AE44,AA44:AD53,4,FALSE)</f>
        <v>#REF!</v>
      </c>
      <c r="AI44" t="e">
        <f>AE44</f>
        <v>#REF!</v>
      </c>
      <c r="AJ44" t="e">
        <f>VLOOKUP(AI44,AE44:AH53,2,FALSE)</f>
        <v>#REF!</v>
      </c>
      <c r="AK44" t="e">
        <f>VLOOKUP(AI44,AE44:AH53,3,FALSE)</f>
        <v>#REF!</v>
      </c>
      <c r="AL44" t="e">
        <f>VLOOKUP(AI44,AE44:AH53,4,FALSE)</f>
        <v>#REF!</v>
      </c>
      <c r="AM44" t="e">
        <f>AI44</f>
        <v>#REF!</v>
      </c>
      <c r="AN44" t="e">
        <f>VLOOKUP(AM44,AI44:AL53,2,FALSE)</f>
        <v>#REF!</v>
      </c>
      <c r="AO44" t="e">
        <f>VLOOKUP(AM44,AI44:AL53,3,FALSE)</f>
        <v>#REF!</v>
      </c>
      <c r="AP44" t="e">
        <f>VLOOKUP(AM44,AI44:AL53,4,FALSE)</f>
        <v>#REF!</v>
      </c>
      <c r="AQ44" t="e">
        <f>AM44</f>
        <v>#REF!</v>
      </c>
      <c r="AR44" t="e">
        <f>VLOOKUP(AQ44,AM44:AP53,2,FALSE)</f>
        <v>#REF!</v>
      </c>
      <c r="AS44" t="e">
        <f>VLOOKUP(AQ44,AM44:AP53,3,FALSE)</f>
        <v>#REF!</v>
      </c>
      <c r="AT44" t="e">
        <f>VLOOKUP(AQ44,AM44:AP53,4,FALSE)</f>
        <v>#REF!</v>
      </c>
      <c r="AU44" t="e">
        <f>AQ44</f>
        <v>#REF!</v>
      </c>
      <c r="AV44" t="e">
        <f>VLOOKUP(AU44,AQ44:AT53,2,FALSE)</f>
        <v>#REF!</v>
      </c>
      <c r="AW44" t="e">
        <f>VLOOKUP(AU44,AQ44:AT53,3,FALSE)</f>
        <v>#REF!</v>
      </c>
      <c r="AX44" t="e">
        <f>VLOOKUP(AU44,AQ44:AT53,4,FALSE)</f>
        <v>#REF!</v>
      </c>
      <c r="AY44" t="e">
        <f>AU44</f>
        <v>#REF!</v>
      </c>
      <c r="AZ44" t="e">
        <f>VLOOKUP(AY44,AU44:AX53,2,FALSE)</f>
        <v>#REF!</v>
      </c>
      <c r="BA44" t="e">
        <f>VLOOKUP(AY44,AU44:AX53,3,FALSE)</f>
        <v>#REF!</v>
      </c>
      <c r="BB44" t="e">
        <f>VLOOKUP(AY44,AU44:AX53,4,FALSE)</f>
        <v>#REF!</v>
      </c>
    </row>
    <row r="45" spans="6:54" ht="12.75">
      <c r="F45" t="e">
        <f>AY33</f>
        <v>#REF!</v>
      </c>
      <c r="J45" t="e">
        <f>VLOOKUP(F45,$F$20:$M$29,8,FALSE)</f>
        <v>#REF!</v>
      </c>
      <c r="K45" t="e">
        <f>VLOOKUP(F45,$F$20:$M$29,6,FALSE)</f>
        <v>#REF!</v>
      </c>
      <c r="L45" t="e">
        <f>VLOOKUP(F45,$F$20:$M$29,7,FALSE)</f>
        <v>#REF!</v>
      </c>
      <c r="M45" t="e">
        <f>K45-L45</f>
        <v>#REF!</v>
      </c>
      <c r="O45" t="e">
        <f>IF(AND(J44=J45,M44=M45,K45&gt;K44),F44,F45)</f>
        <v>#REF!</v>
      </c>
      <c r="P45" t="e">
        <f>VLOOKUP(O45,$F$44:$M$53,5,FALSE)</f>
        <v>#REF!</v>
      </c>
      <c r="Q45" t="e">
        <f>VLOOKUP(O45,$F$44:$M$53,8,FALSE)</f>
        <v>#REF!</v>
      </c>
      <c r="R45" t="e">
        <f>VLOOKUP(O45,$F$44:$M$53,6,FALSE)</f>
        <v>#REF!</v>
      </c>
      <c r="S45" t="e">
        <f>O45</f>
        <v>#REF!</v>
      </c>
      <c r="T45" t="e">
        <f>VLOOKUP(S45,$O$44:$R$53,2,FALSE)</f>
        <v>#REF!</v>
      </c>
      <c r="U45" t="e">
        <f>VLOOKUP(S45,$O$44:$R$53,3,FALSE)</f>
        <v>#REF!</v>
      </c>
      <c r="V45" t="e">
        <f>VLOOKUP(S45,$O$44:$R$53,4,FALSE)</f>
        <v>#REF!</v>
      </c>
      <c r="W45" t="e">
        <f>S45</f>
        <v>#REF!</v>
      </c>
      <c r="X45" t="e">
        <f>VLOOKUP(W45,$S$44:$V$53,2,FALSE)</f>
        <v>#REF!</v>
      </c>
      <c r="Y45" t="e">
        <f>VLOOKUP(W45,$S$44:$V$53,3,FALSE)</f>
        <v>#REF!</v>
      </c>
      <c r="Z45" t="e">
        <f>VLOOKUP(W45,$S$44:$V$53,4,FALSE)</f>
        <v>#REF!</v>
      </c>
      <c r="AA45" t="e">
        <f>W45</f>
        <v>#REF!</v>
      </c>
      <c r="AB45" t="e">
        <f>VLOOKUP(AA45,W44:Z53,2,FALSE)</f>
        <v>#REF!</v>
      </c>
      <c r="AC45" t="e">
        <f>VLOOKUP(AA45,W44:Z53,3,FALSE)</f>
        <v>#REF!</v>
      </c>
      <c r="AD45" t="e">
        <f>VLOOKUP(AA45,W44:Z53,4,FALSE)</f>
        <v>#REF!</v>
      </c>
      <c r="AE45" t="e">
        <f>IF(AND(AB45=AB46,AC45=AC46,AD46&gt;AD45),AA46,AA45)</f>
        <v>#REF!</v>
      </c>
      <c r="AF45" t="e">
        <f>VLOOKUP(AE45,AA44:AD53,2,FALSE)</f>
        <v>#REF!</v>
      </c>
      <c r="AG45" t="e">
        <f>VLOOKUP(AE45,AA44:AD53,3,FALSE)</f>
        <v>#REF!</v>
      </c>
      <c r="AH45" t="e">
        <f>VLOOKUP(AE45,AA44:AD53,4,FALSE)</f>
        <v>#REF!</v>
      </c>
      <c r="AI45" t="e">
        <f>IF(AND(AF45=AF47,AG45=AG47,AH47&gt;AH45),AE47,AE45)</f>
        <v>#REF!</v>
      </c>
      <c r="AJ45" t="e">
        <f>VLOOKUP(AI45,AE44:AH53,2,FALSE)</f>
        <v>#REF!</v>
      </c>
      <c r="AK45" t="e">
        <f>VLOOKUP(AI45,AE44:AH53,3,FALSE)</f>
        <v>#REF!</v>
      </c>
      <c r="AL45" t="e">
        <f>VLOOKUP(AI45,AE44:AH53,4,FALSE)</f>
        <v>#REF!</v>
      </c>
      <c r="AM45" t="e">
        <f>IF(AND(AJ45=AJ48,AK45=AK48,AL48&gt;AL45),AI48,AI45)</f>
        <v>#REF!</v>
      </c>
      <c r="AN45" t="e">
        <f>VLOOKUP(AM45,AI44:AL53,2,FALSE)</f>
        <v>#REF!</v>
      </c>
      <c r="AO45" t="e">
        <f>VLOOKUP(AM45,AI44:AL53,3,FALSE)</f>
        <v>#REF!</v>
      </c>
      <c r="AP45" t="e">
        <f>VLOOKUP(AM45,AI44:AL53,4,FALSE)</f>
        <v>#REF!</v>
      </c>
      <c r="AQ45" t="e">
        <f>AM45</f>
        <v>#REF!</v>
      </c>
      <c r="AR45" t="e">
        <f>VLOOKUP(AQ45,AM44:AP53,2,FALSE)</f>
        <v>#REF!</v>
      </c>
      <c r="AS45" t="e">
        <f>VLOOKUP(AQ45,AM44:AP53,3,FALSE)</f>
        <v>#REF!</v>
      </c>
      <c r="AT45" t="e">
        <f>VLOOKUP(AQ45,AM44:AP53,4,FALSE)</f>
        <v>#REF!</v>
      </c>
      <c r="AU45" t="e">
        <f>AQ45</f>
        <v>#REF!</v>
      </c>
      <c r="AV45" t="e">
        <f>VLOOKUP(AU45,AQ44:AT53,2,FALSE)</f>
        <v>#REF!</v>
      </c>
      <c r="AW45" t="e">
        <f>VLOOKUP(AU45,AQ44:AT53,3,FALSE)</f>
        <v>#REF!</v>
      </c>
      <c r="AX45" t="e">
        <f>VLOOKUP(AU45,AQ44:AT53,4,FALSE)</f>
        <v>#REF!</v>
      </c>
      <c r="AY45" t="e">
        <f>AU45</f>
        <v>#REF!</v>
      </c>
      <c r="AZ45" t="e">
        <f>VLOOKUP(AY45,AU44:AX53,2,FALSE)</f>
        <v>#REF!</v>
      </c>
      <c r="BA45" t="e">
        <f>VLOOKUP(AY45,AU44:AX53,3,FALSE)</f>
        <v>#REF!</v>
      </c>
      <c r="BB45" t="e">
        <f>VLOOKUP(AY45,AU44:AX53,4,FALSE)</f>
        <v>#REF!</v>
      </c>
    </row>
    <row r="46" spans="6:54" ht="12.75">
      <c r="F46" t="e">
        <f>AY34</f>
        <v>#REF!</v>
      </c>
      <c r="J46" t="e">
        <f>VLOOKUP(F46,$F$20:$M$29,8,FALSE)</f>
        <v>#REF!</v>
      </c>
      <c r="K46" t="e">
        <f>VLOOKUP(F46,$F$20:$M$29,6,FALSE)</f>
        <v>#REF!</v>
      </c>
      <c r="L46" t="e">
        <f>VLOOKUP(F46,$F$20:$M$29,7,FALSE)</f>
        <v>#REF!</v>
      </c>
      <c r="M46" t="e">
        <f>K46-L46</f>
        <v>#REF!</v>
      </c>
      <c r="O46" t="e">
        <f>F46</f>
        <v>#REF!</v>
      </c>
      <c r="P46" t="e">
        <f>VLOOKUP(O46,$F$44:$M$53,5,FALSE)</f>
        <v>#REF!</v>
      </c>
      <c r="Q46" t="e">
        <f>VLOOKUP(O46,$F$44:$M$53,8,FALSE)</f>
        <v>#REF!</v>
      </c>
      <c r="R46" t="e">
        <f>VLOOKUP(O46,$F$44:$M$53,6,FALSE)</f>
        <v>#REF!</v>
      </c>
      <c r="S46" t="e">
        <f>IF(AND(P44=P46,Q44=Q46,R46&gt;R44),O44,O46)</f>
        <v>#REF!</v>
      </c>
      <c r="T46" t="e">
        <f>VLOOKUP(S46,$O$44:$R$53,2,FALSE)</f>
        <v>#REF!</v>
      </c>
      <c r="U46" t="e">
        <f>VLOOKUP(S46,$O$44:$R$53,3,FALSE)</f>
        <v>#REF!</v>
      </c>
      <c r="V46" t="e">
        <f>VLOOKUP(S46,$O$44:$R$53,4,FALSE)</f>
        <v>#REF!</v>
      </c>
      <c r="W46" t="e">
        <f>S46</f>
        <v>#REF!</v>
      </c>
      <c r="X46" t="e">
        <f>VLOOKUP(W46,$S$44:$V$53,2,FALSE)</f>
        <v>#REF!</v>
      </c>
      <c r="Y46" t="e">
        <f>VLOOKUP(W46,$S$44:$V$53,3,FALSE)</f>
        <v>#REF!</v>
      </c>
      <c r="Z46" t="e">
        <f>VLOOKUP(W46,$S$44:$V$53,4,FALSE)</f>
        <v>#REF!</v>
      </c>
      <c r="AA46" t="e">
        <f>W46</f>
        <v>#REF!</v>
      </c>
      <c r="AB46" t="e">
        <f>VLOOKUP(AA46,W44:Z53,2,FALSE)</f>
        <v>#REF!</v>
      </c>
      <c r="AC46" t="e">
        <f>VLOOKUP(AA46,W44:Z53,3,FALSE)</f>
        <v>#REF!</v>
      </c>
      <c r="AD46" t="e">
        <f>VLOOKUP(AA46,W44:Z53,4,FALSE)</f>
        <v>#REF!</v>
      </c>
      <c r="AE46" t="e">
        <f>IF(AND(AB45=AB46,AC45=AC46,AD46&gt;AD45),AA45,AA46)</f>
        <v>#REF!</v>
      </c>
      <c r="AF46" t="e">
        <f>VLOOKUP(AE46,AA44:AD53,2,FALSE)</f>
        <v>#REF!</v>
      </c>
      <c r="AG46" t="e">
        <f>VLOOKUP(AE46,AA44:AD53,3,FALSE)</f>
        <v>#REF!</v>
      </c>
      <c r="AH46" t="e">
        <f>VLOOKUP(AE46,AA44:AD53,4,FALSE)</f>
        <v>#REF!</v>
      </c>
      <c r="AI46" t="e">
        <f>AE46</f>
        <v>#REF!</v>
      </c>
      <c r="AJ46" t="e">
        <f>VLOOKUP(AI46,AE44:AH53,2,FALSE)</f>
        <v>#REF!</v>
      </c>
      <c r="AK46" t="e">
        <f>VLOOKUP(AI46,AE44:AH53,3,FALSE)</f>
        <v>#REF!</v>
      </c>
      <c r="AL46" t="e">
        <f>VLOOKUP(AI46,AE44:AH53,4,FALSE)</f>
        <v>#REF!</v>
      </c>
      <c r="AM46" t="e">
        <f>AI46</f>
        <v>#REF!</v>
      </c>
      <c r="AN46" t="e">
        <f>VLOOKUP(AM46,AI44:AL53,2,FALSE)</f>
        <v>#REF!</v>
      </c>
      <c r="AO46" t="e">
        <f>VLOOKUP(AM46,AI44:AL53,3,FALSE)</f>
        <v>#REF!</v>
      </c>
      <c r="AP46" t="e">
        <f>VLOOKUP(AM46,AI44:AL53,4,FALSE)</f>
        <v>#REF!</v>
      </c>
      <c r="AQ46" t="e">
        <f>IF(AND(AN46=AN47,AO46=AO47,AP47&gt;AP46),AM47,AM46)</f>
        <v>#REF!</v>
      </c>
      <c r="AR46" t="e">
        <f>VLOOKUP(AQ46,AM44:AP53,2,FALSE)</f>
        <v>#REF!</v>
      </c>
      <c r="AS46" t="e">
        <f>VLOOKUP(AQ46,AM44:AP53,3,FALSE)</f>
        <v>#REF!</v>
      </c>
      <c r="AT46" t="e">
        <f>VLOOKUP(AQ46,AM44:AP53,4,FALSE)</f>
        <v>#REF!</v>
      </c>
      <c r="AU46" t="e">
        <f>IF(AND(AR46=AR48,AS46=AS48,AT48&gt;AT46),AQ48,AQ46)</f>
        <v>#REF!</v>
      </c>
      <c r="AV46" t="e">
        <f>VLOOKUP(AU46,AQ44:AT53,2,FALSE)</f>
        <v>#REF!</v>
      </c>
      <c r="AW46" t="e">
        <f>VLOOKUP(AU46,AQ44:AT53,3,FALSE)</f>
        <v>#REF!</v>
      </c>
      <c r="AX46" t="e">
        <f>VLOOKUP(AU46,AQ44:AT53,4,FALSE)</f>
        <v>#REF!</v>
      </c>
      <c r="AY46" t="e">
        <f>AU46</f>
        <v>#REF!</v>
      </c>
      <c r="AZ46" t="e">
        <f>VLOOKUP(AY46,AU44:AX53,2,FALSE)</f>
        <v>#REF!</v>
      </c>
      <c r="BA46" t="e">
        <f>VLOOKUP(AY46,AU44:AX53,3,FALSE)</f>
        <v>#REF!</v>
      </c>
      <c r="BB46" t="e">
        <f>VLOOKUP(AY46,AU44:AX53,4,FALSE)</f>
        <v>#REF!</v>
      </c>
    </row>
    <row r="47" spans="6:54" ht="12.75">
      <c r="F47" t="e">
        <f>AY35</f>
        <v>#REF!</v>
      </c>
      <c r="J47" t="e">
        <f>VLOOKUP(F47,$F$20:$M$29,8,FALSE)</f>
        <v>#REF!</v>
      </c>
      <c r="K47" t="e">
        <f>VLOOKUP(F47,$F$20:$M$29,6,FALSE)</f>
        <v>#REF!</v>
      </c>
      <c r="L47" t="e">
        <f>VLOOKUP(F47,$F$20:$M$29,7,FALSE)</f>
        <v>#REF!</v>
      </c>
      <c r="M47" t="e">
        <f>K47-L47</f>
        <v>#REF!</v>
      </c>
      <c r="O47" t="e">
        <f>F47</f>
        <v>#REF!</v>
      </c>
      <c r="P47" t="e">
        <f>VLOOKUP(O47,$F$44:$M$53,5,FALSE)</f>
        <v>#REF!</v>
      </c>
      <c r="Q47" t="e">
        <f>VLOOKUP(O47,$F$44:$M$53,8,FALSE)</f>
        <v>#REF!</v>
      </c>
      <c r="R47" t="e">
        <f>VLOOKUP(O47,$F$44:$M$53,6,FALSE)</f>
        <v>#REF!</v>
      </c>
      <c r="S47" t="e">
        <f>O47</f>
        <v>#REF!</v>
      </c>
      <c r="T47" t="e">
        <f>VLOOKUP(S47,$O$44:$R$53,2,FALSE)</f>
        <v>#REF!</v>
      </c>
      <c r="U47" t="e">
        <f>VLOOKUP(S47,$O$44:$R$53,3,FALSE)</f>
        <v>#REF!</v>
      </c>
      <c r="V47" t="e">
        <f>VLOOKUP(S47,$O$44:$R$53,4,FALSE)</f>
        <v>#REF!</v>
      </c>
      <c r="W47" t="e">
        <f>IF(AND(T44=T47,U44=U47,V47&gt;V44),S44,S47)</f>
        <v>#REF!</v>
      </c>
      <c r="X47" t="e">
        <f>VLOOKUP(W47,$S$44:$V$53,2,FALSE)</f>
        <v>#REF!</v>
      </c>
      <c r="Y47" t="e">
        <f>VLOOKUP(W47,$S$44:$V$53,3,FALSE)</f>
        <v>#REF!</v>
      </c>
      <c r="Z47" t="e">
        <f>VLOOKUP(W47,$S$44:$V$53,4,FALSE)</f>
        <v>#REF!</v>
      </c>
      <c r="AA47" t="e">
        <f>W47</f>
        <v>#REF!</v>
      </c>
      <c r="AB47" t="e">
        <f>VLOOKUP(AA47,W44:Z53,2,FALSE)</f>
        <v>#REF!</v>
      </c>
      <c r="AC47" t="e">
        <f>VLOOKUP(AA47,W44:Z53,3,FALSE)</f>
        <v>#REF!</v>
      </c>
      <c r="AD47" t="e">
        <f>VLOOKUP(AA47,W44:Z53,4,FALSE)</f>
        <v>#REF!</v>
      </c>
      <c r="AE47" t="e">
        <f>AA47</f>
        <v>#REF!</v>
      </c>
      <c r="AF47" t="e">
        <f>VLOOKUP(AE47,AA44:AD53,2,FALSE)</f>
        <v>#REF!</v>
      </c>
      <c r="AG47" t="e">
        <f>VLOOKUP(AE47,AA44:AD53,3,FALSE)</f>
        <v>#REF!</v>
      </c>
      <c r="AH47" t="e">
        <f>VLOOKUP(AE47,AA44:AD53,4,FALSE)</f>
        <v>#REF!</v>
      </c>
      <c r="AI47" t="e">
        <f>IF(AND(AF45=AF47,AG45=AG47,AH47&gt;AH45),AE45,AE47)</f>
        <v>#REF!</v>
      </c>
      <c r="AJ47" t="e">
        <f>VLOOKUP(AI47,AE44:AH53,2,FALSE)</f>
        <v>#REF!</v>
      </c>
      <c r="AK47" t="e">
        <f>VLOOKUP(AI47,AE44:AH53,3,FALSE)</f>
        <v>#REF!</v>
      </c>
      <c r="AL47" t="e">
        <f>VLOOKUP(AI47,AE44:AH53,4,FALSE)</f>
        <v>#REF!</v>
      </c>
      <c r="AM47" t="e">
        <f>AI47</f>
        <v>#REF!</v>
      </c>
      <c r="AN47" t="e">
        <f>VLOOKUP(AM47,AI44:AL53,2,FALSE)</f>
        <v>#REF!</v>
      </c>
      <c r="AO47" t="e">
        <f>VLOOKUP(AM47,AI44:AL53,3,FALSE)</f>
        <v>#REF!</v>
      </c>
      <c r="AP47" t="e">
        <f>VLOOKUP(AM47,AI44:AL53,4,FALSE)</f>
        <v>#REF!</v>
      </c>
      <c r="AQ47" t="e">
        <f>IF(AND(AN46=AN47,AO46=AO47,AP47&gt;AP46),AM46,AM47)</f>
        <v>#REF!</v>
      </c>
      <c r="AR47" t="e">
        <f>VLOOKUP(AQ47,AM44:AP53,2,FALSE)</f>
        <v>#REF!</v>
      </c>
      <c r="AS47" t="e">
        <f>VLOOKUP(AQ47,AM44:AP53,3,FALSE)</f>
        <v>#REF!</v>
      </c>
      <c r="AT47" t="e">
        <f>VLOOKUP(AQ47,AM44:AP53,4,FALSE)</f>
        <v>#REF!</v>
      </c>
      <c r="AU47" t="e">
        <f>AQ47</f>
        <v>#REF!</v>
      </c>
      <c r="AV47" t="e">
        <f>VLOOKUP(AU47,AQ44:AT53,2,FALSE)</f>
        <v>#REF!</v>
      </c>
      <c r="AW47" t="e">
        <f>VLOOKUP(AU47,AQ44:AT53,3,FALSE)</f>
        <v>#REF!</v>
      </c>
      <c r="AX47" t="e">
        <f>VLOOKUP(AU47,AQ44:AT53,4,FALSE)</f>
        <v>#REF!</v>
      </c>
      <c r="AY47" t="e">
        <f>IF(AND(AV47=AV48,AW47=AW48,AX48&gt;AX47),AU48,AU47)</f>
        <v>#REF!</v>
      </c>
      <c r="AZ47" t="e">
        <f>VLOOKUP(AY47,AU44:AX53,2,FALSE)</f>
        <v>#REF!</v>
      </c>
      <c r="BA47" t="e">
        <f>VLOOKUP(AY47,AU44:AX53,3,FALSE)</f>
        <v>#REF!</v>
      </c>
      <c r="BB47" t="e">
        <f>VLOOKUP(AY47,AU44:AX53,4,FALSE)</f>
        <v>#REF!</v>
      </c>
    </row>
    <row r="48" spans="6:54" ht="12.75">
      <c r="F48" t="e">
        <f>AY36</f>
        <v>#REF!</v>
      </c>
      <c r="J48" t="e">
        <f>VLOOKUP(F48,$F$20:$M$29,8,FALSE)</f>
        <v>#REF!</v>
      </c>
      <c r="K48" t="e">
        <f>VLOOKUP(F48,$F$20:$M$29,6,FALSE)</f>
        <v>#REF!</v>
      </c>
      <c r="L48" t="e">
        <f>VLOOKUP(F48,$F$20:$M$29,7,FALSE)</f>
        <v>#REF!</v>
      </c>
      <c r="M48" t="e">
        <f>K48-L48</f>
        <v>#REF!</v>
      </c>
      <c r="O48" t="e">
        <f>F48</f>
        <v>#REF!</v>
      </c>
      <c r="P48" t="e">
        <f>VLOOKUP(O48,$F$44:$M$53,5,FALSE)</f>
        <v>#REF!</v>
      </c>
      <c r="Q48" t="e">
        <f>VLOOKUP(O48,$F$44:$M$53,8,FALSE)</f>
        <v>#REF!</v>
      </c>
      <c r="R48" t="e">
        <f>VLOOKUP(O48,$F$44:$M$53,6,FALSE)</f>
        <v>#REF!</v>
      </c>
      <c r="S48" t="e">
        <f>O48</f>
        <v>#REF!</v>
      </c>
      <c r="T48" t="e">
        <f>VLOOKUP(S48,$O$44:$R$53,2,FALSE)</f>
        <v>#REF!</v>
      </c>
      <c r="U48" t="e">
        <f>VLOOKUP(S48,$O$44:$R$53,3,FALSE)</f>
        <v>#REF!</v>
      </c>
      <c r="V48" t="e">
        <f>VLOOKUP(S48,$O$44:$R$53,4,FALSE)</f>
        <v>#REF!</v>
      </c>
      <c r="W48" t="e">
        <f>S48</f>
        <v>#REF!</v>
      </c>
      <c r="X48" t="e">
        <f>VLOOKUP(W48,$S$44:$V$53,2,FALSE)</f>
        <v>#REF!</v>
      </c>
      <c r="Y48" t="e">
        <f>VLOOKUP(W48,$S$44:$V$53,3,FALSE)</f>
        <v>#REF!</v>
      </c>
      <c r="Z48" t="e">
        <f>VLOOKUP(W48,$S$44:$V$53,4,FALSE)</f>
        <v>#REF!</v>
      </c>
      <c r="AA48" t="e">
        <f>IF(AND(X44=X48,Y44=Y48,Z48&gt;Z44),W44,W48)</f>
        <v>#REF!</v>
      </c>
      <c r="AB48" t="e">
        <f>VLOOKUP(AA48,W44:Z53,2,FALSE)</f>
        <v>#REF!</v>
      </c>
      <c r="AC48" t="e">
        <f>VLOOKUP(AA48,W44:Z53,3,FALSE)</f>
        <v>#REF!</v>
      </c>
      <c r="AD48" t="e">
        <f>VLOOKUP(AA48,W44:Z53,4,FALSE)</f>
        <v>#REF!</v>
      </c>
      <c r="AE48" t="e">
        <f>AA48</f>
        <v>#REF!</v>
      </c>
      <c r="AF48" t="e">
        <f>VLOOKUP(AE48,AA44:AD53,2,FALSE)</f>
        <v>#REF!</v>
      </c>
      <c r="AG48" t="e">
        <f>VLOOKUP(AE48,AA44:AD53,3,FALSE)</f>
        <v>#REF!</v>
      </c>
      <c r="AH48" t="e">
        <f>VLOOKUP(AE48,AA44:AD53,4,FALSE)</f>
        <v>#REF!</v>
      </c>
      <c r="AI48" t="e">
        <f>AE48</f>
        <v>#REF!</v>
      </c>
      <c r="AJ48" t="e">
        <f>VLOOKUP(AI48,AE44:AH53,2,FALSE)</f>
        <v>#REF!</v>
      </c>
      <c r="AK48" t="e">
        <f>VLOOKUP(AI48,AE44:AH53,3,FALSE)</f>
        <v>#REF!</v>
      </c>
      <c r="AL48" t="e">
        <f>VLOOKUP(AI48,AE44:AH53,4,FALSE)</f>
        <v>#REF!</v>
      </c>
      <c r="AM48" t="e">
        <f>IF(AND(AJ45=AJ48,AK45=AK48,AL48&gt;AL45),AI45,AI48)</f>
        <v>#REF!</v>
      </c>
      <c r="AN48" t="e">
        <f>VLOOKUP(AM48,AI44:AL53,2,FALSE)</f>
        <v>#REF!</v>
      </c>
      <c r="AO48" t="e">
        <f>VLOOKUP(AM48,AI44:AL53,3,FALSE)</f>
        <v>#REF!</v>
      </c>
      <c r="AP48" t="e">
        <f>VLOOKUP(AM48,AI44:AL53,4,FALSE)</f>
        <v>#REF!</v>
      </c>
      <c r="AQ48" t="e">
        <f>AM48</f>
        <v>#REF!</v>
      </c>
      <c r="AR48" t="e">
        <f>VLOOKUP(AQ48,AM44:AP53,2,FALSE)</f>
        <v>#REF!</v>
      </c>
      <c r="AS48" t="e">
        <f>VLOOKUP(AQ48,AM44:AP53,3,FALSE)</f>
        <v>#REF!</v>
      </c>
      <c r="AT48" t="e">
        <f>VLOOKUP(AQ48,AM44:AP53,4,FALSE)</f>
        <v>#REF!</v>
      </c>
      <c r="AU48" t="e">
        <f>IF(AND(AR46=AR48,AS46=AS48,AT48&gt;AT46),AQ46,AQ48)</f>
        <v>#REF!</v>
      </c>
      <c r="AV48" t="e">
        <f>VLOOKUP(AU48,AQ44:AT53,2,FALSE)</f>
        <v>#REF!</v>
      </c>
      <c r="AW48" t="e">
        <f>VLOOKUP(AU48,AQ44:AT53,3,FALSE)</f>
        <v>#REF!</v>
      </c>
      <c r="AX48" t="e">
        <f>VLOOKUP(AU48,AQ44:AT53,4,FALSE)</f>
        <v>#REF!</v>
      </c>
      <c r="AY48" t="e">
        <f>IF(AND(AV47=AV48,AW47=AW48,AX48&gt;AX47),AU47,AU48)</f>
        <v>#REF!</v>
      </c>
      <c r="AZ48" t="e">
        <f>VLOOKUP(AY48,AU44:AX53,2,FALSE)</f>
        <v>#REF!</v>
      </c>
      <c r="BA48" t="e">
        <f>VLOOKUP(AY48,AU44:AX53,3,FALSE)</f>
        <v>#REF!</v>
      </c>
      <c r="BB48" t="e">
        <f>VLOOKUP(AY48,AU44:AX53,4,FALSE)</f>
        <v>#REF!</v>
      </c>
    </row>
    <row r="55" ht="12.75">
      <c r="F55" t="s">
        <v>36</v>
      </c>
    </row>
    <row r="56" spans="6:13" ht="12.75">
      <c r="F56" t="e">
        <f>AY44</f>
        <v>#REF!</v>
      </c>
      <c r="G56" t="e">
        <f>VLOOKUP(F56,$F$20:$M$29,2,FALSE)</f>
        <v>#REF!</v>
      </c>
      <c r="H56" t="e">
        <f>VLOOKUP(F56,$F$20:$M$29,3,FALSE)</f>
        <v>#REF!</v>
      </c>
      <c r="I56" t="e">
        <f>VLOOKUP(F56,$F$20:$M$29,4,FALSE)</f>
        <v>#REF!</v>
      </c>
      <c r="J56" t="e">
        <f>VLOOKUP(F56,$F$20:$M$29,5,FALSE)</f>
        <v>#REF!</v>
      </c>
      <c r="K56" t="e">
        <f>VLOOKUP(F56,$F$20:$M$29,6,FALSE)</f>
        <v>#REF!</v>
      </c>
      <c r="L56" t="e">
        <f>VLOOKUP(F56,$F$20:$M$29,7,FALSE)</f>
        <v>#REF!</v>
      </c>
      <c r="M56" t="e">
        <f>VLOOKUP(F56,$F$20:$M$29,8,FALSE)</f>
        <v>#REF!</v>
      </c>
    </row>
    <row r="57" spans="6:13" ht="12.75">
      <c r="F57" t="e">
        <f>AY45</f>
        <v>#REF!</v>
      </c>
      <c r="G57" t="e">
        <f>VLOOKUP(F57,$F$20:$M$29,2,FALSE)</f>
        <v>#REF!</v>
      </c>
      <c r="H57" t="e">
        <f>VLOOKUP(F57,$F$20:$M$29,3,FALSE)</f>
        <v>#REF!</v>
      </c>
      <c r="I57" t="e">
        <f>VLOOKUP(F57,$F$20:$M$29,4,FALSE)</f>
        <v>#REF!</v>
      </c>
      <c r="J57" t="e">
        <f>VLOOKUP(F57,$F$20:$M$29,5,FALSE)</f>
        <v>#REF!</v>
      </c>
      <c r="K57" t="e">
        <f>VLOOKUP(F57,$F$20:$M$29,6,FALSE)</f>
        <v>#REF!</v>
      </c>
      <c r="L57" t="e">
        <f>VLOOKUP(F57,$F$20:$M$29,7,FALSE)</f>
        <v>#REF!</v>
      </c>
      <c r="M57" t="e">
        <f>VLOOKUP(F57,$F$20:$M$29,8,FALSE)</f>
        <v>#REF!</v>
      </c>
    </row>
    <row r="58" spans="6:13" ht="12.75">
      <c r="F58" t="e">
        <f>AY46</f>
        <v>#REF!</v>
      </c>
      <c r="G58" t="e">
        <f>VLOOKUP(F58,$F$20:$M$29,2,FALSE)</f>
        <v>#REF!</v>
      </c>
      <c r="H58" t="e">
        <f>VLOOKUP(F58,$F$20:$M$29,3,FALSE)</f>
        <v>#REF!</v>
      </c>
      <c r="I58" t="e">
        <f>VLOOKUP(F58,$F$20:$M$29,4,FALSE)</f>
        <v>#REF!</v>
      </c>
      <c r="J58" t="e">
        <f>VLOOKUP(F58,$F$20:$M$29,5,FALSE)</f>
        <v>#REF!</v>
      </c>
      <c r="K58" t="e">
        <f>VLOOKUP(F58,$F$20:$M$29,6,FALSE)</f>
        <v>#REF!</v>
      </c>
      <c r="L58" t="e">
        <f>VLOOKUP(F58,$F$20:$M$29,7,FALSE)</f>
        <v>#REF!</v>
      </c>
      <c r="M58" t="e">
        <f>VLOOKUP(F58,$F$20:$M$29,8,FALSE)</f>
        <v>#REF!</v>
      </c>
    </row>
    <row r="59" spans="6:13" ht="12.75">
      <c r="F59" t="e">
        <f>AY47</f>
        <v>#REF!</v>
      </c>
      <c r="G59" t="e">
        <f>VLOOKUP(F59,$F$20:$M$29,2,FALSE)</f>
        <v>#REF!</v>
      </c>
      <c r="H59" t="e">
        <f>VLOOKUP(F59,$F$20:$M$29,3,FALSE)</f>
        <v>#REF!</v>
      </c>
      <c r="I59" t="e">
        <f>VLOOKUP(F59,$F$20:$M$29,4,FALSE)</f>
        <v>#REF!</v>
      </c>
      <c r="J59" t="e">
        <f>VLOOKUP(F59,$F$20:$M$29,5,FALSE)</f>
        <v>#REF!</v>
      </c>
      <c r="K59" t="e">
        <f>VLOOKUP(F59,$F$20:$M$29,6,FALSE)</f>
        <v>#REF!</v>
      </c>
      <c r="L59" t="e">
        <f>VLOOKUP(F59,$F$20:$M$29,7,FALSE)</f>
        <v>#REF!</v>
      </c>
      <c r="M59" t="e">
        <f>VLOOKUP(F59,$F$20:$M$29,8,FALSE)</f>
        <v>#REF!</v>
      </c>
    </row>
    <row r="60" spans="6:13" ht="12.75">
      <c r="F60" t="e">
        <f>AY48</f>
        <v>#REF!</v>
      </c>
      <c r="G60" t="e">
        <f>VLOOKUP(F60,$F$20:$M$29,2,FALSE)</f>
        <v>#REF!</v>
      </c>
      <c r="H60" t="e">
        <f>VLOOKUP(F60,$F$20:$M$29,3,FALSE)</f>
        <v>#REF!</v>
      </c>
      <c r="I60" t="e">
        <f>VLOOKUP(F60,$F$20:$M$29,4,FALSE)</f>
        <v>#REF!</v>
      </c>
      <c r="J60" t="e">
        <f>VLOOKUP(F60,$F$20:$M$29,5,FALSE)</f>
        <v>#REF!</v>
      </c>
      <c r="K60" t="e">
        <f>VLOOKUP(F60,$F$20:$M$29,6,FALSE)</f>
        <v>#REF!</v>
      </c>
      <c r="L60" t="e">
        <f>VLOOKUP(F60,$F$20:$M$29,7,FALSE)</f>
        <v>#REF!</v>
      </c>
      <c r="M60" t="e">
        <f>VLOOKUP(F60,$F$20:$M$29,8,FALSE)</f>
        <v>#REF!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29" t="s">
        <v>37</v>
      </c>
      <c r="B2" s="329"/>
      <c r="C2" s="329"/>
      <c r="D2" s="329"/>
      <c r="E2" s="329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35</v>
      </c>
    </row>
    <row r="15" spans="7:35" ht="12.75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36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showRowColHeaders="0" showOutlineSymbols="0" zoomScale="90" zoomScaleNormal="90" zoomScalePageLayoutView="0" workbookViewId="0" topLeftCell="A1">
      <selection activeCell="F23" sqref="F23"/>
    </sheetView>
  </sheetViews>
  <sheetFormatPr defaultColWidth="9.140625" defaultRowHeight="12.75"/>
  <cols>
    <col min="1" max="1" width="4.7109375" style="157" customWidth="1"/>
    <col min="2" max="2" width="34.28125" style="157" customWidth="1"/>
    <col min="3" max="3" width="3.28125" style="157" customWidth="1"/>
    <col min="4" max="4" width="1.7109375" style="157" customWidth="1"/>
    <col min="5" max="5" width="3.421875" style="157" customWidth="1"/>
    <col min="6" max="7" width="34.28125" style="157" customWidth="1"/>
    <col min="8" max="15" width="16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 customWidth="1"/>
  </cols>
  <sheetData>
    <row r="1" spans="1:20" s="156" customFormat="1" ht="34.5" customHeight="1">
      <c r="A1" s="253" t="s">
        <v>124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155"/>
    </row>
    <row r="2" spans="1:20" s="156" customFormat="1" ht="34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85"/>
    </row>
    <row r="3" spans="7:18" ht="21" customHeight="1" thickBot="1">
      <c r="G3" s="158"/>
      <c r="L3" s="159"/>
      <c r="M3" s="160"/>
      <c r="R3" s="158"/>
    </row>
    <row r="4" spans="2:19" ht="19.5" customHeight="1" thickBot="1">
      <c r="B4" s="266" t="s">
        <v>12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8"/>
      <c r="P4" s="259" t="s">
        <v>71</v>
      </c>
      <c r="Q4" s="260"/>
      <c r="R4" s="260"/>
      <c r="S4" s="261"/>
    </row>
    <row r="5" spans="2:19" ht="19.5" customHeight="1" thickBot="1">
      <c r="B5" s="221"/>
      <c r="C5" s="222"/>
      <c r="D5" s="222"/>
      <c r="E5" s="222"/>
      <c r="F5" s="222"/>
      <c r="G5" s="240" t="s">
        <v>58</v>
      </c>
      <c r="H5" s="265" t="s">
        <v>27</v>
      </c>
      <c r="I5" s="265"/>
      <c r="J5" s="265" t="s">
        <v>53</v>
      </c>
      <c r="K5" s="265"/>
      <c r="L5" s="256" t="s">
        <v>113</v>
      </c>
      <c r="M5" s="256"/>
      <c r="N5" s="236" t="s">
        <v>122</v>
      </c>
      <c r="P5" s="262"/>
      <c r="Q5" s="263"/>
      <c r="R5" s="263"/>
      <c r="S5" s="264"/>
    </row>
    <row r="6" spans="1:19" ht="19.5" customHeight="1">
      <c r="A6" s="195">
        <v>1</v>
      </c>
      <c r="B6" s="197" t="str">
        <f ca="1">CELL("CONTENIDO",Q7)</f>
        <v>OLD JOHN F.C.</v>
      </c>
      <c r="C6" s="163"/>
      <c r="D6" s="164" t="s">
        <v>13</v>
      </c>
      <c r="E6" s="163"/>
      <c r="F6" s="182" t="str">
        <f ca="1">CELL("CONTENIDO",Q9)</f>
        <v>NARANJA MECÀNICA</v>
      </c>
      <c r="G6" s="239" t="s">
        <v>143</v>
      </c>
      <c r="H6" s="252" t="s">
        <v>147</v>
      </c>
      <c r="I6" s="252"/>
      <c r="J6" s="255">
        <v>0.5416666666666666</v>
      </c>
      <c r="K6" s="255"/>
      <c r="L6" s="258"/>
      <c r="M6" s="258"/>
      <c r="N6" s="233"/>
      <c r="O6" s="161"/>
      <c r="P6" s="212"/>
      <c r="Q6" s="257"/>
      <c r="R6" s="257"/>
      <c r="S6" s="213"/>
    </row>
    <row r="7" spans="1:19" ht="19.5" customHeight="1">
      <c r="A7" s="195">
        <v>2</v>
      </c>
      <c r="B7" s="197" t="str">
        <f ca="1">CELL("CONTENIDO",Q11)</f>
        <v>BAYERN NIUPI</v>
      </c>
      <c r="C7" s="163"/>
      <c r="D7" s="164" t="s">
        <v>13</v>
      </c>
      <c r="E7" s="163"/>
      <c r="F7" s="182" t="str">
        <f ca="1">CELL("CONTENIDO",Q13)</f>
        <v>LA NARANJA MECÀNICA</v>
      </c>
      <c r="G7" s="239" t="s">
        <v>143</v>
      </c>
      <c r="H7" s="252" t="s">
        <v>147</v>
      </c>
      <c r="I7" s="252"/>
      <c r="J7" s="255">
        <v>0.625</v>
      </c>
      <c r="K7" s="255"/>
      <c r="L7" s="258"/>
      <c r="M7" s="258"/>
      <c r="N7" s="233"/>
      <c r="O7" s="151"/>
      <c r="P7" s="214"/>
      <c r="Q7" s="269" t="s">
        <v>128</v>
      </c>
      <c r="R7" s="269"/>
      <c r="S7" s="215"/>
    </row>
    <row r="8" spans="1:19" ht="19.5" customHeight="1">
      <c r="A8" s="195">
        <v>3</v>
      </c>
      <c r="B8" s="197" t="str">
        <f ca="1">CELL("CONTENIDO",Q15)</f>
        <v>LORITOS F.C.</v>
      </c>
      <c r="C8" s="163"/>
      <c r="D8" s="164" t="s">
        <v>13</v>
      </c>
      <c r="E8" s="163"/>
      <c r="F8" s="182" t="str">
        <f ca="1">CELL("CONTENIDO",Q17)</f>
        <v>FRANCO CANADIENSE</v>
      </c>
      <c r="G8" s="239" t="s">
        <v>146</v>
      </c>
      <c r="H8" s="252" t="s">
        <v>148</v>
      </c>
      <c r="I8" s="252"/>
      <c r="J8" s="255">
        <v>0.3333333333333333</v>
      </c>
      <c r="K8" s="255"/>
      <c r="L8" s="258"/>
      <c r="M8" s="258"/>
      <c r="N8" s="233"/>
      <c r="O8" s="152"/>
      <c r="P8" s="216"/>
      <c r="Q8" s="48"/>
      <c r="R8" s="62"/>
      <c r="S8" s="217"/>
    </row>
    <row r="9" spans="1:19" ht="19.5" customHeight="1">
      <c r="A9" s="195">
        <v>4</v>
      </c>
      <c r="B9" s="197" t="str">
        <f ca="1">CELL("CONTENIDO",Q7)</f>
        <v>OLD JOHN F.C.</v>
      </c>
      <c r="C9" s="163"/>
      <c r="D9" s="164" t="s">
        <v>13</v>
      </c>
      <c r="E9" s="163"/>
      <c r="F9" s="182" t="str">
        <f ca="1">CELL("CONTENIDO",Q11)</f>
        <v>BAYERN NIUPI</v>
      </c>
      <c r="G9" s="239" t="s">
        <v>143</v>
      </c>
      <c r="H9" s="252" t="s">
        <v>149</v>
      </c>
      <c r="I9" s="252"/>
      <c r="J9" s="255">
        <v>0.625</v>
      </c>
      <c r="K9" s="255"/>
      <c r="L9" s="258"/>
      <c r="M9" s="258"/>
      <c r="N9" s="233"/>
      <c r="O9" s="161"/>
      <c r="P9" s="214"/>
      <c r="Q9" s="269" t="s">
        <v>129</v>
      </c>
      <c r="R9" s="269"/>
      <c r="S9" s="215"/>
    </row>
    <row r="10" spans="1:19" ht="19.5" customHeight="1">
      <c r="A10" s="195">
        <v>5</v>
      </c>
      <c r="B10" s="197" t="str">
        <f ca="1">CELL("CONTENIDO",Q9)</f>
        <v>NARANJA MECÀNICA</v>
      </c>
      <c r="C10" s="163"/>
      <c r="D10" s="164" t="s">
        <v>13</v>
      </c>
      <c r="E10" s="163"/>
      <c r="F10" s="182" t="str">
        <f ca="1">CELL("CONTENIDO",Q15)</f>
        <v>LORITOS F.C.</v>
      </c>
      <c r="G10" s="239" t="s">
        <v>145</v>
      </c>
      <c r="H10" s="252" t="s">
        <v>151</v>
      </c>
      <c r="I10" s="252"/>
      <c r="J10" s="255">
        <v>0.3333333333333333</v>
      </c>
      <c r="K10" s="255"/>
      <c r="L10" s="258"/>
      <c r="M10" s="258"/>
      <c r="N10" s="233"/>
      <c r="O10" s="161"/>
      <c r="P10" s="216"/>
      <c r="Q10" s="48"/>
      <c r="R10" s="62"/>
      <c r="S10" s="217"/>
    </row>
    <row r="11" spans="1:19" ht="19.5" customHeight="1">
      <c r="A11" s="195">
        <v>6</v>
      </c>
      <c r="B11" s="197" t="str">
        <f ca="1">CELL("CONTENIDO",Q13)</f>
        <v>LA NARANJA MECÀNICA</v>
      </c>
      <c r="C11" s="163"/>
      <c r="D11" s="164" t="s">
        <v>13</v>
      </c>
      <c r="E11" s="163"/>
      <c r="F11" s="182" t="str">
        <f ca="1">CELL("CONTENIDO",Q17)</f>
        <v>FRANCO CANADIENSE</v>
      </c>
      <c r="G11" s="239" t="s">
        <v>143</v>
      </c>
      <c r="H11" s="252" t="s">
        <v>152</v>
      </c>
      <c r="I11" s="252"/>
      <c r="J11" s="255">
        <v>0.5416666666666666</v>
      </c>
      <c r="K11" s="255"/>
      <c r="L11" s="258"/>
      <c r="M11" s="258"/>
      <c r="N11" s="233"/>
      <c r="O11" s="161"/>
      <c r="P11" s="214"/>
      <c r="Q11" s="269" t="s">
        <v>132</v>
      </c>
      <c r="R11" s="269"/>
      <c r="S11" s="215"/>
    </row>
    <row r="12" spans="1:19" ht="19.5" customHeight="1">
      <c r="A12" s="195">
        <v>7</v>
      </c>
      <c r="B12" s="197" t="str">
        <f ca="1">CELL("CONTENIDO",Q7)</f>
        <v>OLD JOHN F.C.</v>
      </c>
      <c r="C12" s="163"/>
      <c r="D12" s="164" t="s">
        <v>13</v>
      </c>
      <c r="E12" s="163"/>
      <c r="F12" s="182" t="str">
        <f ca="1">CELL("CONTENIDO",Q15)</f>
        <v>LORITOS F.C.</v>
      </c>
      <c r="G12" s="239" t="s">
        <v>145</v>
      </c>
      <c r="H12" s="252" t="s">
        <v>154</v>
      </c>
      <c r="I12" s="252"/>
      <c r="J12" s="255">
        <v>0.3333333333333333</v>
      </c>
      <c r="K12" s="255"/>
      <c r="L12" s="258"/>
      <c r="M12" s="258"/>
      <c r="N12" s="233"/>
      <c r="O12" s="161"/>
      <c r="P12" s="216"/>
      <c r="Q12" s="48"/>
      <c r="R12" s="62"/>
      <c r="S12" s="217"/>
    </row>
    <row r="13" spans="1:19" ht="19.5" customHeight="1">
      <c r="A13" s="195">
        <v>8</v>
      </c>
      <c r="B13" s="197" t="str">
        <f ca="1">CELL("CONTENIDO",Q9)</f>
        <v>NARANJA MECÀNICA</v>
      </c>
      <c r="C13" s="163"/>
      <c r="D13" s="164" t="s">
        <v>13</v>
      </c>
      <c r="E13" s="163"/>
      <c r="F13" s="182" t="str">
        <f ca="1">CELL("CONTENIDO",Q13)</f>
        <v>LA NARANJA MECÀNICA</v>
      </c>
      <c r="G13" s="239" t="s">
        <v>145</v>
      </c>
      <c r="H13" s="252" t="s">
        <v>156</v>
      </c>
      <c r="I13" s="252"/>
      <c r="J13" s="255">
        <v>0.3333333333333333</v>
      </c>
      <c r="K13" s="255"/>
      <c r="L13" s="258"/>
      <c r="M13" s="258"/>
      <c r="N13" s="233"/>
      <c r="O13" s="161"/>
      <c r="P13" s="214"/>
      <c r="Q13" s="269" t="s">
        <v>135</v>
      </c>
      <c r="R13" s="269"/>
      <c r="S13" s="215"/>
    </row>
    <row r="14" spans="1:19" ht="19.5" customHeight="1">
      <c r="A14" s="195">
        <v>9</v>
      </c>
      <c r="B14" s="197" t="str">
        <f ca="1">CELL("CONTENIDO",Q11)</f>
        <v>BAYERN NIUPI</v>
      </c>
      <c r="C14" s="163"/>
      <c r="D14" s="164" t="s">
        <v>13</v>
      </c>
      <c r="E14" s="163"/>
      <c r="F14" s="182" t="str">
        <f ca="1">CELL("CONTENIDO",Q17)</f>
        <v>FRANCO CANADIENSE</v>
      </c>
      <c r="G14" s="239" t="s">
        <v>143</v>
      </c>
      <c r="H14" s="252" t="s">
        <v>155</v>
      </c>
      <c r="I14" s="252"/>
      <c r="J14" s="255">
        <v>0.625</v>
      </c>
      <c r="K14" s="255"/>
      <c r="L14" s="258"/>
      <c r="M14" s="258"/>
      <c r="N14" s="233"/>
      <c r="O14" s="161"/>
      <c r="P14" s="216"/>
      <c r="Q14" s="48"/>
      <c r="R14" s="62"/>
      <c r="S14" s="217"/>
    </row>
    <row r="15" spans="1:19" ht="19.5" customHeight="1">
      <c r="A15" s="195">
        <v>10</v>
      </c>
      <c r="B15" s="197" t="str">
        <f ca="1">CELL("CONTENIDO",Q7)</f>
        <v>OLD JOHN F.C.</v>
      </c>
      <c r="C15" s="163"/>
      <c r="D15" s="164" t="s">
        <v>13</v>
      </c>
      <c r="E15" s="163"/>
      <c r="F15" s="182" t="str">
        <f ca="1">CELL("CONTENIDO",Q13)</f>
        <v>LA NARANJA MECÀNICA</v>
      </c>
      <c r="G15" s="239" t="s">
        <v>143</v>
      </c>
      <c r="H15" s="252" t="s">
        <v>157</v>
      </c>
      <c r="I15" s="252"/>
      <c r="J15" s="255">
        <v>0.5416666666666666</v>
      </c>
      <c r="K15" s="255"/>
      <c r="L15" s="258"/>
      <c r="M15" s="258"/>
      <c r="N15" s="233"/>
      <c r="O15" s="161"/>
      <c r="P15" s="214"/>
      <c r="Q15" s="269" t="s">
        <v>138</v>
      </c>
      <c r="R15" s="269"/>
      <c r="S15" s="215"/>
    </row>
    <row r="16" spans="1:19" ht="19.5" customHeight="1">
      <c r="A16" s="195">
        <v>11</v>
      </c>
      <c r="B16" s="197" t="str">
        <f ca="1">CELL("CONTENIDO",Q11)</f>
        <v>BAYERN NIUPI</v>
      </c>
      <c r="C16" s="163"/>
      <c r="D16" s="164" t="s">
        <v>13</v>
      </c>
      <c r="E16" s="163"/>
      <c r="F16" s="182" t="str">
        <f ca="1">CELL("CONTENIDO",Q15)</f>
        <v>LORITOS F.C.</v>
      </c>
      <c r="G16" s="239" t="s">
        <v>143</v>
      </c>
      <c r="H16" s="252" t="s">
        <v>157</v>
      </c>
      <c r="I16" s="252"/>
      <c r="J16" s="255">
        <v>0.625</v>
      </c>
      <c r="K16" s="255"/>
      <c r="L16" s="258"/>
      <c r="M16" s="258"/>
      <c r="N16" s="233"/>
      <c r="O16" s="161"/>
      <c r="P16" s="216"/>
      <c r="Q16" s="48"/>
      <c r="R16" s="62"/>
      <c r="S16" s="217"/>
    </row>
    <row r="17" spans="1:19" ht="19.5" customHeight="1">
      <c r="A17" s="195">
        <v>12</v>
      </c>
      <c r="B17" s="197" t="str">
        <f ca="1">CELL("CONTENIDO",Q9)</f>
        <v>NARANJA MECÀNICA</v>
      </c>
      <c r="C17" s="163"/>
      <c r="D17" s="164" t="s">
        <v>13</v>
      </c>
      <c r="E17" s="163"/>
      <c r="F17" s="182" t="str">
        <f ca="1">CELL("CONTENIDO",Q17)</f>
        <v>FRANCO CANADIENSE</v>
      </c>
      <c r="G17" s="239" t="s">
        <v>146</v>
      </c>
      <c r="H17" s="252" t="s">
        <v>158</v>
      </c>
      <c r="I17" s="252"/>
      <c r="J17" s="255">
        <v>0.3333333333333333</v>
      </c>
      <c r="K17" s="255"/>
      <c r="L17" s="258"/>
      <c r="M17" s="258"/>
      <c r="N17" s="233"/>
      <c r="O17" s="161"/>
      <c r="P17" s="214"/>
      <c r="Q17" s="269" t="s">
        <v>141</v>
      </c>
      <c r="R17" s="269"/>
      <c r="S17" s="215"/>
    </row>
    <row r="18" spans="1:19" ht="19.5" customHeight="1">
      <c r="A18" s="195">
        <v>13</v>
      </c>
      <c r="B18" s="197" t="str">
        <f ca="1">CELL("CONTENIDO",Q7)</f>
        <v>OLD JOHN F.C.</v>
      </c>
      <c r="C18" s="163"/>
      <c r="D18" s="164" t="s">
        <v>13</v>
      </c>
      <c r="E18" s="163"/>
      <c r="F18" s="182" t="str">
        <f ca="1">CELL("CONTENIDO",Q17)</f>
        <v>FRANCO CANADIENSE</v>
      </c>
      <c r="G18" s="239" t="s">
        <v>143</v>
      </c>
      <c r="H18" s="252" t="s">
        <v>159</v>
      </c>
      <c r="I18" s="252"/>
      <c r="J18" s="255">
        <v>0.625</v>
      </c>
      <c r="K18" s="255"/>
      <c r="L18" s="258"/>
      <c r="M18" s="258"/>
      <c r="N18" s="233"/>
      <c r="O18" s="161"/>
      <c r="P18" s="216"/>
      <c r="Q18" s="48"/>
      <c r="R18" s="62"/>
      <c r="S18" s="217"/>
    </row>
    <row r="19" spans="1:19" ht="19.5" customHeight="1" thickBot="1">
      <c r="A19" s="195">
        <v>14</v>
      </c>
      <c r="B19" s="197" t="str">
        <f ca="1">CELL("CONTENIDO",Q9)</f>
        <v>NARANJA MECÀNICA</v>
      </c>
      <c r="C19" s="163"/>
      <c r="D19" s="164" t="s">
        <v>13</v>
      </c>
      <c r="E19" s="163"/>
      <c r="F19" s="182" t="str">
        <f ca="1">CELL("CONTENIDO",Q11)</f>
        <v>BAYERN NIUPI</v>
      </c>
      <c r="G19" s="239" t="s">
        <v>144</v>
      </c>
      <c r="H19" s="252" t="s">
        <v>159</v>
      </c>
      <c r="I19" s="252"/>
      <c r="J19" s="255">
        <v>0.625</v>
      </c>
      <c r="K19" s="255"/>
      <c r="L19" s="258"/>
      <c r="M19" s="258"/>
      <c r="N19" s="233"/>
      <c r="O19" s="161"/>
      <c r="P19" s="218"/>
      <c r="Q19" s="226"/>
      <c r="R19" s="226"/>
      <c r="S19" s="219"/>
    </row>
    <row r="20" spans="1:19" ht="19.5" customHeight="1" thickBot="1">
      <c r="A20" s="195">
        <v>15</v>
      </c>
      <c r="B20" s="198" t="str">
        <f ca="1">CELL("CONTENIDO",Q13)</f>
        <v>LA NARANJA MECÀNICA</v>
      </c>
      <c r="C20" s="199"/>
      <c r="D20" s="200" t="s">
        <v>13</v>
      </c>
      <c r="E20" s="199"/>
      <c r="F20" s="210" t="str">
        <f ca="1">CELL("CONTENIDO",Q15)</f>
        <v>LORITOS F.C.</v>
      </c>
      <c r="G20" s="241" t="s">
        <v>146</v>
      </c>
      <c r="H20" s="273" t="s">
        <v>160</v>
      </c>
      <c r="I20" s="273"/>
      <c r="J20" s="274">
        <v>0.3333333333333333</v>
      </c>
      <c r="K20" s="274"/>
      <c r="L20" s="275"/>
      <c r="M20" s="275"/>
      <c r="N20" s="234"/>
      <c r="O20" s="161"/>
      <c r="P20" s="165"/>
      <c r="Q20" s="177"/>
      <c r="R20" s="177"/>
      <c r="S20" s="165"/>
    </row>
    <row r="21" spans="1:19" ht="19.5" customHeight="1">
      <c r="A21" s="195"/>
      <c r="B21" s="227"/>
      <c r="C21" s="228"/>
      <c r="D21" s="227"/>
      <c r="E21" s="228"/>
      <c r="F21" s="227"/>
      <c r="G21" s="229"/>
      <c r="H21" s="276"/>
      <c r="I21" s="276"/>
      <c r="J21" s="277"/>
      <c r="K21" s="277"/>
      <c r="L21" s="278"/>
      <c r="M21" s="278"/>
      <c r="N21" s="230"/>
      <c r="O21" s="161"/>
      <c r="P21" s="165"/>
      <c r="Q21" s="177"/>
      <c r="R21" s="177"/>
      <c r="S21" s="165"/>
    </row>
    <row r="22" spans="1:19" ht="19.5" customHeight="1">
      <c r="A22" s="195"/>
      <c r="B22" s="227"/>
      <c r="C22" s="228"/>
      <c r="D22" s="227"/>
      <c r="E22" s="228"/>
      <c r="F22" s="227"/>
      <c r="G22" s="229"/>
      <c r="H22" s="276"/>
      <c r="I22" s="276"/>
      <c r="J22" s="277"/>
      <c r="K22" s="277"/>
      <c r="L22" s="278"/>
      <c r="M22" s="278"/>
      <c r="N22" s="230"/>
      <c r="O22" s="161"/>
      <c r="P22" s="165"/>
      <c r="Q22" s="177"/>
      <c r="R22" s="177"/>
      <c r="S22" s="165"/>
    </row>
    <row r="23" spans="1:19" ht="19.5" customHeight="1">
      <c r="A23" s="195"/>
      <c r="B23" s="227"/>
      <c r="C23" s="228"/>
      <c r="D23" s="227"/>
      <c r="E23" s="228"/>
      <c r="F23" s="227"/>
      <c r="G23" s="229"/>
      <c r="H23" s="276"/>
      <c r="I23" s="276"/>
      <c r="J23" s="277"/>
      <c r="K23" s="277"/>
      <c r="L23" s="278"/>
      <c r="M23" s="278"/>
      <c r="N23" s="230"/>
      <c r="O23" s="161"/>
      <c r="P23" s="165"/>
      <c r="Q23" s="177"/>
      <c r="R23" s="177"/>
      <c r="S23" s="165"/>
    </row>
    <row r="24" spans="1:19" ht="19.5" customHeight="1">
      <c r="A24" s="195"/>
      <c r="B24" s="227"/>
      <c r="C24" s="228"/>
      <c r="D24" s="227"/>
      <c r="E24" s="228"/>
      <c r="F24" s="227"/>
      <c r="G24" s="229"/>
      <c r="H24" s="276"/>
      <c r="I24" s="276"/>
      <c r="J24" s="277"/>
      <c r="K24" s="277"/>
      <c r="L24" s="278"/>
      <c r="M24" s="278"/>
      <c r="N24" s="230"/>
      <c r="O24" s="161"/>
      <c r="P24" s="165"/>
      <c r="Q24" s="177"/>
      <c r="R24" s="177"/>
      <c r="S24" s="165"/>
    </row>
    <row r="25" spans="1:19" ht="19.5" customHeight="1">
      <c r="A25" s="195"/>
      <c r="B25" s="227"/>
      <c r="C25" s="228"/>
      <c r="D25" s="227"/>
      <c r="E25" s="228"/>
      <c r="F25" s="227"/>
      <c r="G25" s="229"/>
      <c r="H25" s="276"/>
      <c r="I25" s="276"/>
      <c r="J25" s="277"/>
      <c r="K25" s="277"/>
      <c r="L25" s="278"/>
      <c r="M25" s="278"/>
      <c r="N25" s="230"/>
      <c r="O25" s="161"/>
      <c r="P25" s="165"/>
      <c r="Q25" s="177"/>
      <c r="R25" s="177"/>
      <c r="S25" s="165"/>
    </row>
    <row r="26" spans="1:19" ht="19.5" customHeight="1">
      <c r="A26" s="195"/>
      <c r="B26" s="227"/>
      <c r="C26" s="228"/>
      <c r="D26" s="227"/>
      <c r="E26" s="228"/>
      <c r="F26" s="227"/>
      <c r="G26" s="229"/>
      <c r="H26" s="276"/>
      <c r="I26" s="276"/>
      <c r="J26" s="277"/>
      <c r="K26" s="277"/>
      <c r="L26" s="278"/>
      <c r="M26" s="278"/>
      <c r="N26" s="230"/>
      <c r="O26" s="161"/>
      <c r="P26" s="165"/>
      <c r="Q26" s="177"/>
      <c r="R26" s="177"/>
      <c r="S26" s="165"/>
    </row>
    <row r="27" spans="2:19" ht="14.25" customHeight="1">
      <c r="B27" s="166"/>
      <c r="C27" s="167"/>
      <c r="D27" s="167"/>
      <c r="E27" s="167"/>
      <c r="F27" s="161"/>
      <c r="G27" s="168"/>
      <c r="H27" s="167"/>
      <c r="I27" s="167"/>
      <c r="J27" s="159"/>
      <c r="K27" s="159"/>
      <c r="L27" s="153"/>
      <c r="M27" s="153"/>
      <c r="O27" s="161"/>
      <c r="P27" s="131"/>
      <c r="Q27" s="177"/>
      <c r="R27" s="177"/>
      <c r="S27" s="165"/>
    </row>
    <row r="28" spans="2:19" ht="13.5" customHeight="1" thickBot="1">
      <c r="B28" s="166"/>
      <c r="C28" s="167"/>
      <c r="D28" s="167"/>
      <c r="E28" s="167"/>
      <c r="F28" s="161"/>
      <c r="G28" s="168"/>
      <c r="H28" s="167"/>
      <c r="I28" s="167"/>
      <c r="J28" s="202"/>
      <c r="K28" s="159"/>
      <c r="L28" s="153"/>
      <c r="M28" s="153"/>
      <c r="O28" s="161"/>
      <c r="Q28" s="177"/>
      <c r="R28" s="177"/>
      <c r="S28" s="161"/>
    </row>
    <row r="29" spans="7:18" ht="13.5">
      <c r="G29" s="270" t="s">
        <v>28</v>
      </c>
      <c r="H29" s="271"/>
      <c r="I29" s="271"/>
      <c r="J29" s="271"/>
      <c r="K29" s="271"/>
      <c r="L29" s="271"/>
      <c r="M29" s="271"/>
      <c r="N29" s="271"/>
      <c r="O29" s="272"/>
      <c r="Q29" s="177"/>
      <c r="R29" s="177"/>
    </row>
    <row r="30" spans="7:18" ht="17.25" customHeight="1">
      <c r="G30" s="203" t="s">
        <v>108</v>
      </c>
      <c r="H30" s="204" t="s">
        <v>109</v>
      </c>
      <c r="I30" s="204" t="s">
        <v>110</v>
      </c>
      <c r="J30" s="204" t="s">
        <v>111</v>
      </c>
      <c r="K30" s="204" t="s">
        <v>112</v>
      </c>
      <c r="L30" s="204" t="s">
        <v>31</v>
      </c>
      <c r="M30" s="204" t="s">
        <v>32</v>
      </c>
      <c r="N30" s="204" t="s">
        <v>33</v>
      </c>
      <c r="O30" s="205" t="s">
        <v>34</v>
      </c>
      <c r="Q30" s="177"/>
      <c r="R30" s="177"/>
    </row>
    <row r="31" spans="6:19" ht="17.25" customHeight="1">
      <c r="F31" s="170" t="s">
        <v>114</v>
      </c>
      <c r="G31" s="206" t="str">
        <f>calculoA!F69</f>
        <v>OLD JOHN F.C.</v>
      </c>
      <c r="H31" s="182">
        <f>calculoA!G69</f>
        <v>0</v>
      </c>
      <c r="I31" s="182">
        <f>calculoA!H69</f>
        <v>0</v>
      </c>
      <c r="J31" s="182">
        <f>calculoA!I69</f>
        <v>0</v>
      </c>
      <c r="K31" s="182">
        <f>calculoA!J69</f>
        <v>0</v>
      </c>
      <c r="L31" s="182">
        <f>calculoA!K69</f>
        <v>0</v>
      </c>
      <c r="M31" s="182">
        <f>calculoA!L69</f>
        <v>0</v>
      </c>
      <c r="N31" s="182">
        <f>L31-M31</f>
        <v>0</v>
      </c>
      <c r="O31" s="207">
        <f>calculoA!M69</f>
        <v>0</v>
      </c>
      <c r="P31" s="171"/>
      <c r="Q31" s="177"/>
      <c r="R31" s="177"/>
      <c r="S31" s="82"/>
    </row>
    <row r="32" spans="6:19" ht="17.25" customHeight="1">
      <c r="F32" s="170" t="s">
        <v>114</v>
      </c>
      <c r="G32" s="206" t="str">
        <f>calculoA!F70</f>
        <v>NARANJA MECÀNICA</v>
      </c>
      <c r="H32" s="182">
        <f>calculoA!G70</f>
        <v>0</v>
      </c>
      <c r="I32" s="182">
        <f>calculoA!H70</f>
        <v>0</v>
      </c>
      <c r="J32" s="182">
        <f>calculoA!I70</f>
        <v>0</v>
      </c>
      <c r="K32" s="182">
        <f>calculoA!J70</f>
        <v>0</v>
      </c>
      <c r="L32" s="182">
        <f>calculoA!K70</f>
        <v>0</v>
      </c>
      <c r="M32" s="182">
        <f>calculoA!L70</f>
        <v>0</v>
      </c>
      <c r="N32" s="182">
        <f aca="true" t="shared" si="0" ref="N32:N37">L32-M32</f>
        <v>0</v>
      </c>
      <c r="O32" s="207">
        <f>calculoA!M70</f>
        <v>0</v>
      </c>
      <c r="P32" s="171"/>
      <c r="Q32" s="177"/>
      <c r="R32" s="177"/>
      <c r="S32" s="82"/>
    </row>
    <row r="33" spans="6:19" ht="17.25" customHeight="1">
      <c r="F33" s="170" t="s">
        <v>114</v>
      </c>
      <c r="G33" s="206" t="str">
        <f>calculoA!F71</f>
        <v>BAYERN NIUPI</v>
      </c>
      <c r="H33" s="182">
        <f>calculoA!G71</f>
        <v>0</v>
      </c>
      <c r="I33" s="182">
        <f>calculoA!H71</f>
        <v>0</v>
      </c>
      <c r="J33" s="182">
        <f>calculoA!I71</f>
        <v>0</v>
      </c>
      <c r="K33" s="182">
        <f>calculoA!J71</f>
        <v>0</v>
      </c>
      <c r="L33" s="182">
        <f>calculoA!K71</f>
        <v>0</v>
      </c>
      <c r="M33" s="182">
        <f>calculoA!L71</f>
        <v>0</v>
      </c>
      <c r="N33" s="182">
        <f t="shared" si="0"/>
        <v>0</v>
      </c>
      <c r="O33" s="207">
        <f>calculoA!M71</f>
        <v>0</v>
      </c>
      <c r="P33" s="82"/>
      <c r="Q33" s="177"/>
      <c r="R33" s="177"/>
      <c r="S33" s="82"/>
    </row>
    <row r="34" spans="6:19" ht="17.25" customHeight="1">
      <c r="F34" s="170" t="s">
        <v>114</v>
      </c>
      <c r="G34" s="206" t="str">
        <f>calculoA!F72</f>
        <v>LA NARANJA MECÀNICA</v>
      </c>
      <c r="H34" s="182">
        <f>calculoA!G72</f>
        <v>0</v>
      </c>
      <c r="I34" s="182">
        <f>calculoA!H72</f>
        <v>0</v>
      </c>
      <c r="J34" s="182">
        <f>calculoA!I72</f>
        <v>0</v>
      </c>
      <c r="K34" s="182">
        <f>calculoA!J72</f>
        <v>0</v>
      </c>
      <c r="L34" s="182">
        <f>calculoA!K72</f>
        <v>0</v>
      </c>
      <c r="M34" s="182">
        <f>calculoA!L72</f>
        <v>0</v>
      </c>
      <c r="N34" s="182">
        <f t="shared" si="0"/>
        <v>0</v>
      </c>
      <c r="O34" s="207">
        <f>calculoA!M72</f>
        <v>0</v>
      </c>
      <c r="P34" s="82"/>
      <c r="Q34" s="177"/>
      <c r="R34" s="177"/>
      <c r="S34" s="82"/>
    </row>
    <row r="35" spans="7:18" ht="17.25" customHeight="1">
      <c r="G35" s="208" t="str">
        <f>calculoA!F73</f>
        <v>LORITOS F.C.</v>
      </c>
      <c r="H35" s="182">
        <f>calculoA!G73</f>
        <v>0</v>
      </c>
      <c r="I35" s="182">
        <f>calculoA!H73</f>
        <v>0</v>
      </c>
      <c r="J35" s="182">
        <f>calculoA!I73</f>
        <v>0</v>
      </c>
      <c r="K35" s="182">
        <f>calculoA!J73</f>
        <v>0</v>
      </c>
      <c r="L35" s="182">
        <f>calculoA!K73</f>
        <v>0</v>
      </c>
      <c r="M35" s="182">
        <f>calculoA!L73</f>
        <v>0</v>
      </c>
      <c r="N35" s="182">
        <f t="shared" si="0"/>
        <v>0</v>
      </c>
      <c r="O35" s="207">
        <f>calculoA!M73</f>
        <v>0</v>
      </c>
      <c r="Q35" s="177"/>
      <c r="R35" s="177"/>
    </row>
    <row r="36" spans="7:18" ht="17.25" customHeight="1">
      <c r="G36" s="208" t="str">
        <f>calculoA!F74</f>
        <v>FRANCO CANADIENSE</v>
      </c>
      <c r="H36" s="182">
        <f>calculoA!G74</f>
        <v>0</v>
      </c>
      <c r="I36" s="182">
        <f>calculoA!H74</f>
        <v>0</v>
      </c>
      <c r="J36" s="182">
        <f>calculoA!I74</f>
        <v>0</v>
      </c>
      <c r="K36" s="182">
        <f>calculoA!J74</f>
        <v>0</v>
      </c>
      <c r="L36" s="182">
        <f>calculoA!K74</f>
        <v>0</v>
      </c>
      <c r="M36" s="182">
        <f>calculoA!L74</f>
        <v>0</v>
      </c>
      <c r="N36" s="182">
        <f t="shared" si="0"/>
        <v>0</v>
      </c>
      <c r="O36" s="207">
        <f>calculoA!M74</f>
        <v>0</v>
      </c>
      <c r="Q36" s="177"/>
      <c r="R36" s="177"/>
    </row>
    <row r="37" spans="7:18" ht="17.25" customHeight="1" thickBot="1">
      <c r="G37" s="209">
        <f>calculoA!F75</f>
      </c>
      <c r="H37" s="210">
        <f>calculoA!G75</f>
        <v>0</v>
      </c>
      <c r="I37" s="210">
        <f>calculoA!H75</f>
        <v>0</v>
      </c>
      <c r="J37" s="210">
        <f>calculoA!I75</f>
        <v>0</v>
      </c>
      <c r="K37" s="210">
        <f>calculoA!J75</f>
        <v>0</v>
      </c>
      <c r="L37" s="210">
        <f>calculoA!K75</f>
        <v>0</v>
      </c>
      <c r="M37" s="210">
        <f>calculoA!L75</f>
        <v>0</v>
      </c>
      <c r="N37" s="210">
        <f t="shared" si="0"/>
        <v>0</v>
      </c>
      <c r="O37" s="211">
        <f>calculoA!M75</f>
        <v>0</v>
      </c>
      <c r="Q37" s="177"/>
      <c r="R37" s="177"/>
    </row>
    <row r="38" spans="17:18" ht="11.25" customHeight="1">
      <c r="Q38" s="177"/>
      <c r="R38" s="177"/>
    </row>
    <row r="39" spans="17:18" ht="9" customHeight="1">
      <c r="Q39" s="177"/>
      <c r="R39" s="177"/>
    </row>
    <row r="40" spans="2:18" ht="13.5">
      <c r="B40" s="172"/>
      <c r="C40" s="173"/>
      <c r="N40" s="154"/>
      <c r="O40" s="154"/>
      <c r="P40" s="174"/>
      <c r="Q40" s="177"/>
      <c r="R40" s="177"/>
    </row>
    <row r="41" spans="17:18" ht="12.75" customHeight="1" hidden="1">
      <c r="Q41" s="177"/>
      <c r="R41" s="177"/>
    </row>
    <row r="42" spans="17:18" ht="12.75" customHeight="1" hidden="1">
      <c r="Q42" s="177"/>
      <c r="R42" s="177"/>
    </row>
    <row r="43" spans="17:18" ht="13.5">
      <c r="Q43" s="177"/>
      <c r="R43" s="177"/>
    </row>
    <row r="44" spans="17:18" ht="13.5">
      <c r="Q44" s="177"/>
      <c r="R44" s="177"/>
    </row>
    <row r="45" spans="17:18" ht="13.5">
      <c r="Q45" s="177"/>
      <c r="R45" s="177"/>
    </row>
  </sheetData>
  <sheetProtection sheet="1" objects="1" scenarios="1"/>
  <mergeCells count="77">
    <mergeCell ref="H26:I26"/>
    <mergeCell ref="J26:K26"/>
    <mergeCell ref="L26:M26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H16:I16"/>
    <mergeCell ref="J16:K16"/>
    <mergeCell ref="L16:M16"/>
    <mergeCell ref="H17:I17"/>
    <mergeCell ref="J17:K17"/>
    <mergeCell ref="L17:M17"/>
    <mergeCell ref="Q15:R15"/>
    <mergeCell ref="H14:I14"/>
    <mergeCell ref="J14:K14"/>
    <mergeCell ref="L14:M14"/>
    <mergeCell ref="H15:I15"/>
    <mergeCell ref="J15:K15"/>
    <mergeCell ref="L15:M15"/>
    <mergeCell ref="J13:K13"/>
    <mergeCell ref="Q7:R7"/>
    <mergeCell ref="Q9:R9"/>
    <mergeCell ref="Q11:R11"/>
    <mergeCell ref="Q13:R13"/>
    <mergeCell ref="L7:M7"/>
    <mergeCell ref="L13:M13"/>
    <mergeCell ref="L8:M8"/>
    <mergeCell ref="J7:K7"/>
    <mergeCell ref="J8:K8"/>
    <mergeCell ref="H8:I8"/>
    <mergeCell ref="Q17:R17"/>
    <mergeCell ref="G29:O29"/>
    <mergeCell ref="L9:M9"/>
    <mergeCell ref="L10:M10"/>
    <mergeCell ref="L11:M11"/>
    <mergeCell ref="H9:I9"/>
    <mergeCell ref="H11:I11"/>
    <mergeCell ref="J11:K11"/>
    <mergeCell ref="J9:K9"/>
    <mergeCell ref="J10:K10"/>
    <mergeCell ref="H10:I10"/>
    <mergeCell ref="H12:I12"/>
    <mergeCell ref="J12:K12"/>
    <mergeCell ref="L12:M12"/>
    <mergeCell ref="H13:I13"/>
    <mergeCell ref="H7:I7"/>
    <mergeCell ref="A1:S2"/>
    <mergeCell ref="H6:I6"/>
    <mergeCell ref="J6:K6"/>
    <mergeCell ref="L5:M5"/>
    <mergeCell ref="Q6:R6"/>
    <mergeCell ref="L6:M6"/>
    <mergeCell ref="P4:S5"/>
    <mergeCell ref="H5:I5"/>
    <mergeCell ref="J5:K5"/>
    <mergeCell ref="B4:N4"/>
  </mergeCells>
  <conditionalFormatting sqref="F31:F34">
    <cfRule type="expression" priority="95" dxfId="147" stopIfTrue="1">
      <formula>IF(AND($H$31=3,$H$32=3,$H$33=3,$H$34=3),1,0)</formula>
    </cfRule>
  </conditionalFormatting>
  <conditionalFormatting sqref="G31:O31 H32:M32 G32:G34 O32 N32:N37">
    <cfRule type="expression" priority="96" dxfId="0" stopIfTrue="1">
      <formula>IF(AND($H$31=3,$H$32=3,$H$33=3,$H$34=3),1,0)</formula>
    </cfRule>
  </conditionalFormatting>
  <conditionalFormatting sqref="C7:E7 L7:M7">
    <cfRule type="expression" priority="97" dxfId="0" stopIfTrue="1">
      <formula>IF(OR($L$7="en juego",$L$7="hoy!"),1,0)</formula>
    </cfRule>
  </conditionalFormatting>
  <conditionalFormatting sqref="C7:C11 E7:E11 C6:E6 L6:M6">
    <cfRule type="expression" priority="98" dxfId="0" stopIfTrue="1">
      <formula>IF(OR($L$6="en juego",$L$6="hoy!"),1,0)</formula>
    </cfRule>
  </conditionalFormatting>
  <conditionalFormatting sqref="C8:E8 L8:M8">
    <cfRule type="expression" priority="99" dxfId="0" stopIfTrue="1">
      <formula>IF(OR($L$8="en juego",$L$8="hoy!"),1,0)</formula>
    </cfRule>
  </conditionalFormatting>
  <conditionalFormatting sqref="C9:E9 L9:M9">
    <cfRule type="expression" priority="100" dxfId="0" stopIfTrue="1">
      <formula>IF(OR($L$9="en juego",$L$9="hoy!"),1,0)</formula>
    </cfRule>
  </conditionalFormatting>
  <conditionalFormatting sqref="C10:E10 L10:M10">
    <cfRule type="expression" priority="101" dxfId="0" stopIfTrue="1">
      <formula>IF(OR($L$10="en juego",$L$10="hoy!"),1,0)</formula>
    </cfRule>
  </conditionalFormatting>
  <conditionalFormatting sqref="C11:E11">
    <cfRule type="expression" priority="102" dxfId="0" stopIfTrue="1">
      <formula>IF(OR($L$11="en juego",$L$11="hoy!"),1,0)</formula>
    </cfRule>
  </conditionalFormatting>
  <conditionalFormatting sqref="B21:F26 L12:M26 C12:E20">
    <cfRule type="expression" priority="80" dxfId="0" stopIfTrue="1">
      <formula>IF(OR($L$6="en juego",$L$6="hoy!"),1,0)</formula>
    </cfRule>
  </conditionalFormatting>
  <conditionalFormatting sqref="G6:K6">
    <cfRule type="expression" priority="78" dxfId="0" stopIfTrue="1">
      <formula>IF(OR($L$6="en juego",$L$6="hoy!"),1,0)</formula>
    </cfRule>
  </conditionalFormatting>
  <conditionalFormatting sqref="G6">
    <cfRule type="expression" priority="77" dxfId="0" stopIfTrue="1">
      <formula>IF(OR($L$6="en juego",$L$6="hoy!"),1,0)</formula>
    </cfRule>
  </conditionalFormatting>
  <conditionalFormatting sqref="G6">
    <cfRule type="expression" priority="76" dxfId="0" stopIfTrue="1">
      <formula>IF(OR($L$8="en juego",$L$8="hoy!"),1,0)</formula>
    </cfRule>
  </conditionalFormatting>
  <conditionalFormatting sqref="G7:G9 G21:G24">
    <cfRule type="expression" priority="75" dxfId="0" stopIfTrue="1">
      <formula>IF(OR($L$6="en juego",$L$6="hoy!"),1,0)</formula>
    </cfRule>
  </conditionalFormatting>
  <conditionalFormatting sqref="G7:G9 G21:G24">
    <cfRule type="expression" priority="74" dxfId="0" stopIfTrue="1">
      <formula>IF(OR($L$6="en juego",$L$6="hoy!"),1,0)</formula>
    </cfRule>
  </conditionalFormatting>
  <conditionalFormatting sqref="G7:G9 G21:G24">
    <cfRule type="expression" priority="73" dxfId="0" stopIfTrue="1">
      <formula>IF(OR($L$8="en juego",$L$8="hoy!"),1,0)</formula>
    </cfRule>
  </conditionalFormatting>
  <conditionalFormatting sqref="H11:I16 H21:I23">
    <cfRule type="expression" priority="72" dxfId="0" stopIfTrue="1">
      <formula>IF(OR($L$6="en juego",$L$6="hoy!"),1,0)</formula>
    </cfRule>
  </conditionalFormatting>
  <conditionalFormatting sqref="J7:K9 J12:K12 J21:K26">
    <cfRule type="expression" priority="71" dxfId="0" stopIfTrue="1">
      <formula>IF(OR($L$6="en juego",$L$6="hoy!"),1,0)</formula>
    </cfRule>
  </conditionalFormatting>
  <conditionalFormatting sqref="H25:I26">
    <cfRule type="expression" priority="70" dxfId="0" stopIfTrue="1">
      <formula>IF(OR($L$6="en juego",$L$6="hoy!"),1,0)</formula>
    </cfRule>
  </conditionalFormatting>
  <conditionalFormatting sqref="G25:G26">
    <cfRule type="expression" priority="69" dxfId="0" stopIfTrue="1">
      <formula>IF(OR($L$6="en juego",$L$6="hoy!"),1,0)</formula>
    </cfRule>
  </conditionalFormatting>
  <conditionalFormatting sqref="G25:G26">
    <cfRule type="expression" priority="68" dxfId="0" stopIfTrue="1">
      <formula>IF(OR($L$6="en juego",$L$6="hoy!"),1,0)</formula>
    </cfRule>
  </conditionalFormatting>
  <conditionalFormatting sqref="G25:G26">
    <cfRule type="expression" priority="67" dxfId="0" stopIfTrue="1">
      <formula>IF(OR($L$8="en juego",$L$8="hoy!"),1,0)</formula>
    </cfRule>
  </conditionalFormatting>
  <conditionalFormatting sqref="L11:M11">
    <cfRule type="expression" priority="66" dxfId="0" stopIfTrue="1">
      <formula>IF(OR($L$9="en juego",$L$9="hoy!"),1,0)</formula>
    </cfRule>
  </conditionalFormatting>
  <conditionalFormatting sqref="N5:N26">
    <cfRule type="expression" priority="65" dxfId="0" stopIfTrue="1">
      <formula>IF(OR($L$11="en juego",$L$11="hoy!"),1,0)</formula>
    </cfRule>
  </conditionalFormatting>
  <conditionalFormatting sqref="H24:I24">
    <cfRule type="expression" priority="64" dxfId="0" stopIfTrue="1">
      <formula>IF(OR($L$6="en juego",$L$6="hoy!"),1,0)</formula>
    </cfRule>
  </conditionalFormatting>
  <conditionalFormatting sqref="B6">
    <cfRule type="expression" priority="63" dxfId="0" stopIfTrue="1">
      <formula>IF(OR($L$6="en juego",$L$6="hoy!"),1,0)</formula>
    </cfRule>
  </conditionalFormatting>
  <conditionalFormatting sqref="B8">
    <cfRule type="expression" priority="62" dxfId="0" stopIfTrue="1">
      <formula>IF(OR($L$6="en juego",$L$6="hoy!"),1,0)</formula>
    </cfRule>
  </conditionalFormatting>
  <conditionalFormatting sqref="B10">
    <cfRule type="expression" priority="61" dxfId="0" stopIfTrue="1">
      <formula>IF(OR($L$6="en juego",$L$6="hoy!"),1,0)</formula>
    </cfRule>
  </conditionalFormatting>
  <conditionalFormatting sqref="B7">
    <cfRule type="expression" priority="60" dxfId="0" stopIfTrue="1">
      <formula>IF(OR($L$6="en juego",$L$6="hoy!"),1,0)</formula>
    </cfRule>
  </conditionalFormatting>
  <conditionalFormatting sqref="B9">
    <cfRule type="expression" priority="59" dxfId="0" stopIfTrue="1">
      <formula>IF(OR($L$6="en juego",$L$6="hoy!"),1,0)</formula>
    </cfRule>
  </conditionalFormatting>
  <conditionalFormatting sqref="B11">
    <cfRule type="expression" priority="58" dxfId="0" stopIfTrue="1">
      <formula>IF(OR($L$6="en juego",$L$6="hoy!"),1,0)</formula>
    </cfRule>
  </conditionalFormatting>
  <conditionalFormatting sqref="B12:B20">
    <cfRule type="expression" priority="57" dxfId="0" stopIfTrue="1">
      <formula>IF(OR($L$6="en juego",$L$6="hoy!"),1,0)</formula>
    </cfRule>
  </conditionalFormatting>
  <conditionalFormatting sqref="F6">
    <cfRule type="expression" priority="56" dxfId="0" stopIfTrue="1">
      <formula>IF(OR($L$6="en juego",$L$6="hoy!"),1,0)</formula>
    </cfRule>
  </conditionalFormatting>
  <conditionalFormatting sqref="F11">
    <cfRule type="expression" priority="55" dxfId="0" stopIfTrue="1">
      <formula>IF(OR($L$6="en juego",$L$6="hoy!"),1,0)</formula>
    </cfRule>
  </conditionalFormatting>
  <conditionalFormatting sqref="F9">
    <cfRule type="expression" priority="54" dxfId="0" stopIfTrue="1">
      <formula>IF(OR($L$6="en juego",$L$6="hoy!"),1,0)</formula>
    </cfRule>
  </conditionalFormatting>
  <conditionalFormatting sqref="F8">
    <cfRule type="expression" priority="53" dxfId="0" stopIfTrue="1">
      <formula>IF(OR($L$6="en juego",$L$6="hoy!"),1,0)</formula>
    </cfRule>
  </conditionalFormatting>
  <conditionalFormatting sqref="F10">
    <cfRule type="expression" priority="52" dxfId="0" stopIfTrue="1">
      <formula>IF(OR($L$6="en juego",$L$6="hoy!"),1,0)</formula>
    </cfRule>
  </conditionalFormatting>
  <conditionalFormatting sqref="F7">
    <cfRule type="expression" priority="51" dxfId="0" stopIfTrue="1">
      <formula>IF(OR($L$6="en juego",$L$6="hoy!"),1,0)</formula>
    </cfRule>
  </conditionalFormatting>
  <conditionalFormatting sqref="F12:F20">
    <cfRule type="expression" priority="50" dxfId="0" stopIfTrue="1">
      <formula>IF(OR($L$6="en juego",$L$6="hoy!"),1,0)</formula>
    </cfRule>
  </conditionalFormatting>
  <conditionalFormatting sqref="H7:I8">
    <cfRule type="expression" priority="48" dxfId="0" stopIfTrue="1">
      <formula>IF(OR($L$6="en juego",$L$6="hoy!"),1,0)</formula>
    </cfRule>
  </conditionalFormatting>
  <conditionalFormatting sqref="H9:I9">
    <cfRule type="expression" priority="47" dxfId="0" stopIfTrue="1">
      <formula>IF(OR($L$6="en juego",$L$6="hoy!"),1,0)</formula>
    </cfRule>
  </conditionalFormatting>
  <conditionalFormatting sqref="H10:I10">
    <cfRule type="expression" priority="46" dxfId="0" stopIfTrue="1">
      <formula>IF(OR($L$6="en juego",$L$6="hoy!"),1,0)</formula>
    </cfRule>
  </conditionalFormatting>
  <conditionalFormatting sqref="G10">
    <cfRule type="expression" priority="45" dxfId="0" stopIfTrue="1">
      <formula>IF(OR($L$6="en juego",$L$6="hoy!"),1,0)</formula>
    </cfRule>
  </conditionalFormatting>
  <conditionalFormatting sqref="G10">
    <cfRule type="expression" priority="44" dxfId="0" stopIfTrue="1">
      <formula>IF(OR($L$6="en juego",$L$6="hoy!"),1,0)</formula>
    </cfRule>
  </conditionalFormatting>
  <conditionalFormatting sqref="G10">
    <cfRule type="expression" priority="43" dxfId="0" stopIfTrue="1">
      <formula>IF(OR($L$8="en juego",$L$8="hoy!"),1,0)</formula>
    </cfRule>
  </conditionalFormatting>
  <conditionalFormatting sqref="J10:K10">
    <cfRule type="expression" priority="42" dxfId="0" stopIfTrue="1">
      <formula>IF(OR($L$6="en juego",$L$6="hoy!"),1,0)</formula>
    </cfRule>
  </conditionalFormatting>
  <conditionalFormatting sqref="G11">
    <cfRule type="expression" priority="41" dxfId="0" stopIfTrue="1">
      <formula>IF(OR($L$6="en juego",$L$6="hoy!"),1,0)</formula>
    </cfRule>
  </conditionalFormatting>
  <conditionalFormatting sqref="G11">
    <cfRule type="expression" priority="40" dxfId="0" stopIfTrue="1">
      <formula>IF(OR($L$6="en juego",$L$6="hoy!"),1,0)</formula>
    </cfRule>
  </conditionalFormatting>
  <conditionalFormatting sqref="G11">
    <cfRule type="expression" priority="39" dxfId="0" stopIfTrue="1">
      <formula>IF(OR($L$8="en juego",$L$8="hoy!"),1,0)</formula>
    </cfRule>
  </conditionalFormatting>
  <conditionalFormatting sqref="J11:K11">
    <cfRule type="expression" priority="38" dxfId="0" stopIfTrue="1">
      <formula>IF(OR($L$6="en juego",$L$6="hoy!"),1,0)</formula>
    </cfRule>
  </conditionalFormatting>
  <conditionalFormatting sqref="G12">
    <cfRule type="expression" priority="37" dxfId="0" stopIfTrue="1">
      <formula>IF(OR($L$6="en juego",$L$6="hoy!"),1,0)</formula>
    </cfRule>
  </conditionalFormatting>
  <conditionalFormatting sqref="G12">
    <cfRule type="expression" priority="36" dxfId="0" stopIfTrue="1">
      <formula>IF(OR($L$6="en juego",$L$6="hoy!"),1,0)</formula>
    </cfRule>
  </conditionalFormatting>
  <conditionalFormatting sqref="G12">
    <cfRule type="expression" priority="35" dxfId="0" stopIfTrue="1">
      <formula>IF(OR($L$8="en juego",$L$8="hoy!"),1,0)</formula>
    </cfRule>
  </conditionalFormatting>
  <conditionalFormatting sqref="G13">
    <cfRule type="expression" priority="34" dxfId="0" stopIfTrue="1">
      <formula>IF(OR($L$6="en juego",$L$6="hoy!"),1,0)</formula>
    </cfRule>
  </conditionalFormatting>
  <conditionalFormatting sqref="G13">
    <cfRule type="expression" priority="33" dxfId="0" stopIfTrue="1">
      <formula>IF(OR($L$6="en juego",$L$6="hoy!"),1,0)</formula>
    </cfRule>
  </conditionalFormatting>
  <conditionalFormatting sqref="G13">
    <cfRule type="expression" priority="32" dxfId="0" stopIfTrue="1">
      <formula>IF(OR($L$8="en juego",$L$8="hoy!"),1,0)</formula>
    </cfRule>
  </conditionalFormatting>
  <conditionalFormatting sqref="G14">
    <cfRule type="expression" priority="31" dxfId="0" stopIfTrue="1">
      <formula>IF(OR($L$6="en juego",$L$6="hoy!"),1,0)</formula>
    </cfRule>
  </conditionalFormatting>
  <conditionalFormatting sqref="G14">
    <cfRule type="expression" priority="30" dxfId="0" stopIfTrue="1">
      <formula>IF(OR($L$6="en juego",$L$6="hoy!"),1,0)</formula>
    </cfRule>
  </conditionalFormatting>
  <conditionalFormatting sqref="G14">
    <cfRule type="expression" priority="29" dxfId="0" stopIfTrue="1">
      <formula>IF(OR($L$8="en juego",$L$8="hoy!"),1,0)</formula>
    </cfRule>
  </conditionalFormatting>
  <conditionalFormatting sqref="J14:K14">
    <cfRule type="expression" priority="27" dxfId="0" stopIfTrue="1">
      <formula>IF(OR($L$6="en juego",$L$6="hoy!"),1,0)</formula>
    </cfRule>
  </conditionalFormatting>
  <conditionalFormatting sqref="G15">
    <cfRule type="expression" priority="26" dxfId="0" stopIfTrue="1">
      <formula>IF(OR($L$6="en juego",$L$6="hoy!"),1,0)</formula>
    </cfRule>
  </conditionalFormatting>
  <conditionalFormatting sqref="G15">
    <cfRule type="expression" priority="25" dxfId="0" stopIfTrue="1">
      <formula>IF(OR($L$6="en juego",$L$6="hoy!"),1,0)</formula>
    </cfRule>
  </conditionalFormatting>
  <conditionalFormatting sqref="G15">
    <cfRule type="expression" priority="24" dxfId="0" stopIfTrue="1">
      <formula>IF(OR($L$8="en juego",$L$8="hoy!"),1,0)</formula>
    </cfRule>
  </conditionalFormatting>
  <conditionalFormatting sqref="G16">
    <cfRule type="expression" priority="23" dxfId="0" stopIfTrue="1">
      <formula>IF(OR($L$6="en juego",$L$6="hoy!"),1,0)</formula>
    </cfRule>
  </conditionalFormatting>
  <conditionalFormatting sqref="G16">
    <cfRule type="expression" priority="22" dxfId="0" stopIfTrue="1">
      <formula>IF(OR($L$6="en juego",$L$6="hoy!"),1,0)</formula>
    </cfRule>
  </conditionalFormatting>
  <conditionalFormatting sqref="G16">
    <cfRule type="expression" priority="21" dxfId="0" stopIfTrue="1">
      <formula>IF(OR($L$8="en juego",$L$8="hoy!"),1,0)</formula>
    </cfRule>
  </conditionalFormatting>
  <conditionalFormatting sqref="J15:K15">
    <cfRule type="expression" priority="20" dxfId="0" stopIfTrue="1">
      <formula>IF(OR($L$6="en juego",$L$6="hoy!"),1,0)</formula>
    </cfRule>
  </conditionalFormatting>
  <conditionalFormatting sqref="J16:K16">
    <cfRule type="expression" priority="19" dxfId="0" stopIfTrue="1">
      <formula>IF(OR($L$6="en juego",$L$6="hoy!"),1,0)</formula>
    </cfRule>
  </conditionalFormatting>
  <conditionalFormatting sqref="H17:I17">
    <cfRule type="expression" priority="18" dxfId="0" stopIfTrue="1">
      <formula>IF(OR($L$6="en juego",$L$6="hoy!"),1,0)</formula>
    </cfRule>
  </conditionalFormatting>
  <conditionalFormatting sqref="G17">
    <cfRule type="expression" priority="17" dxfId="0" stopIfTrue="1">
      <formula>IF(OR($L$6="en juego",$L$6="hoy!"),1,0)</formula>
    </cfRule>
  </conditionalFormatting>
  <conditionalFormatting sqref="G17">
    <cfRule type="expression" priority="16" dxfId="0" stopIfTrue="1">
      <formula>IF(OR($L$6="en juego",$L$6="hoy!"),1,0)</formula>
    </cfRule>
  </conditionalFormatting>
  <conditionalFormatting sqref="G17">
    <cfRule type="expression" priority="15" dxfId="0" stopIfTrue="1">
      <formula>IF(OR($L$8="en juego",$L$8="hoy!"),1,0)</formula>
    </cfRule>
  </conditionalFormatting>
  <conditionalFormatting sqref="J17:K17">
    <cfRule type="expression" priority="14" dxfId="0" stopIfTrue="1">
      <formula>IF(OR($L$6="en juego",$L$6="hoy!"),1,0)</formula>
    </cfRule>
  </conditionalFormatting>
  <conditionalFormatting sqref="H18:I20">
    <cfRule type="expression" priority="13" dxfId="0" stopIfTrue="1">
      <formula>IF(OR($L$6="en juego",$L$6="hoy!"),1,0)</formula>
    </cfRule>
  </conditionalFormatting>
  <conditionalFormatting sqref="G18">
    <cfRule type="expression" priority="12" dxfId="0" stopIfTrue="1">
      <formula>IF(OR($L$6="en juego",$L$6="hoy!"),1,0)</formula>
    </cfRule>
  </conditionalFormatting>
  <conditionalFormatting sqref="G18">
    <cfRule type="expression" priority="11" dxfId="0" stopIfTrue="1">
      <formula>IF(OR($L$6="en juego",$L$6="hoy!"),1,0)</formula>
    </cfRule>
  </conditionalFormatting>
  <conditionalFormatting sqref="G18">
    <cfRule type="expression" priority="10" dxfId="0" stopIfTrue="1">
      <formula>IF(OR($L$8="en juego",$L$8="hoy!"),1,0)</formula>
    </cfRule>
  </conditionalFormatting>
  <conditionalFormatting sqref="G19:G20">
    <cfRule type="expression" priority="9" dxfId="0" stopIfTrue="1">
      <formula>IF(OR($L$6="en juego",$L$6="hoy!"),1,0)</formula>
    </cfRule>
  </conditionalFormatting>
  <conditionalFormatting sqref="G19:G20">
    <cfRule type="expression" priority="8" dxfId="0" stopIfTrue="1">
      <formula>IF(OR($L$6="en juego",$L$6="hoy!"),1,0)</formula>
    </cfRule>
  </conditionalFormatting>
  <conditionalFormatting sqref="G19:G20">
    <cfRule type="expression" priority="7" dxfId="0" stopIfTrue="1">
      <formula>IF(OR($L$8="en juego",$L$8="hoy!"),1,0)</formula>
    </cfRule>
  </conditionalFormatting>
  <conditionalFormatting sqref="J20:K20 J18:K18">
    <cfRule type="expression" priority="4" dxfId="0" stopIfTrue="1">
      <formula>IF(OR($L$6="en juego",$L$6="hoy!"),1,0)</formula>
    </cfRule>
  </conditionalFormatting>
  <conditionalFormatting sqref="J13:K13">
    <cfRule type="expression" priority="2" dxfId="0" stopIfTrue="1">
      <formula>IF(OR($L$6="en juego",$L$6="hoy!"),1,0)</formula>
    </cfRule>
  </conditionalFormatting>
  <conditionalFormatting sqref="J19:K19">
    <cfRule type="expression" priority="1" dxfId="0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26 E6:E26">
      <formula1>0</formula1>
      <formula2>99</formula2>
    </dataValidation>
  </dataValidations>
  <printOptions/>
  <pageMargins left="0.75" right="0.75" top="1" bottom="1" header="0" footer="0"/>
  <pageSetup fitToHeight="1" fitToWidth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showRowColHeaders="0" tabSelected="1" showOutlineSymbols="0" zoomScale="90" zoomScaleNormal="90" zoomScalePageLayoutView="0" workbookViewId="0" topLeftCell="A1">
      <selection activeCell="J10" sqref="J10:K10"/>
    </sheetView>
  </sheetViews>
  <sheetFormatPr defaultColWidth="9.140625" defaultRowHeight="12.75"/>
  <cols>
    <col min="1" max="1" width="4.7109375" style="157" customWidth="1"/>
    <col min="2" max="2" width="34.28125" style="157" customWidth="1"/>
    <col min="3" max="3" width="3.28125" style="157" customWidth="1"/>
    <col min="4" max="4" width="1.7109375" style="157" customWidth="1"/>
    <col min="5" max="5" width="3.421875" style="157" customWidth="1"/>
    <col min="6" max="7" width="34.28125" style="157" customWidth="1"/>
    <col min="8" max="15" width="12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 customWidth="1"/>
  </cols>
  <sheetData>
    <row r="1" spans="1:20" s="156" customFormat="1" ht="34.5" customHeight="1">
      <c r="A1" s="253" t="s">
        <v>123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155"/>
    </row>
    <row r="2" spans="1:20" s="156" customFormat="1" ht="34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85"/>
    </row>
    <row r="3" spans="7:18" ht="21" customHeight="1" thickBot="1">
      <c r="G3" s="158"/>
      <c r="L3" s="159"/>
      <c r="M3" s="160"/>
      <c r="R3" s="158"/>
    </row>
    <row r="4" spans="2:19" ht="13.5" thickBot="1">
      <c r="B4" s="266" t="s">
        <v>12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8"/>
      <c r="P4" s="279" t="s">
        <v>70</v>
      </c>
      <c r="Q4" s="280"/>
      <c r="R4" s="280"/>
      <c r="S4" s="281"/>
    </row>
    <row r="5" spans="2:19" ht="13.5" thickBot="1">
      <c r="B5" s="196"/>
      <c r="C5" s="161"/>
      <c r="D5" s="161"/>
      <c r="E5" s="161"/>
      <c r="F5" s="161"/>
      <c r="G5" s="237" t="s">
        <v>58</v>
      </c>
      <c r="H5" s="285" t="s">
        <v>59</v>
      </c>
      <c r="I5" s="285"/>
      <c r="J5" s="285" t="s">
        <v>60</v>
      </c>
      <c r="K5" s="285"/>
      <c r="L5" s="286" t="s">
        <v>113</v>
      </c>
      <c r="M5" s="286"/>
      <c r="N5" s="238" t="s">
        <v>122</v>
      </c>
      <c r="P5" s="282"/>
      <c r="Q5" s="283"/>
      <c r="R5" s="283"/>
      <c r="S5" s="284"/>
    </row>
    <row r="6" spans="1:19" ht="17.25" customHeight="1">
      <c r="A6" s="195">
        <v>1</v>
      </c>
      <c r="B6" s="197" t="str">
        <f ca="1">CELL("CONTENIDO",Q7)</f>
        <v>GORDITOS Y BONITOS</v>
      </c>
      <c r="C6" s="163"/>
      <c r="D6" s="164" t="s">
        <v>13</v>
      </c>
      <c r="E6" s="163"/>
      <c r="F6" s="182" t="str">
        <f ca="1">CELL("CONTENIDO",Q9)</f>
        <v>MyEF F.C.</v>
      </c>
      <c r="G6" s="232" t="s">
        <v>144</v>
      </c>
      <c r="H6" s="252" t="s">
        <v>147</v>
      </c>
      <c r="I6" s="252"/>
      <c r="J6" s="255">
        <v>0.5416666666666666</v>
      </c>
      <c r="K6" s="255"/>
      <c r="L6" s="258"/>
      <c r="M6" s="258"/>
      <c r="N6" s="233"/>
      <c r="O6" s="161"/>
      <c r="P6" s="221"/>
      <c r="Q6" s="222"/>
      <c r="R6" s="223"/>
      <c r="S6" s="224"/>
    </row>
    <row r="7" spans="1:19" ht="17.25" customHeight="1">
      <c r="A7" s="195">
        <v>2</v>
      </c>
      <c r="B7" s="197" t="str">
        <f ca="1">CELL("CONTENIDO",Q11)</f>
        <v>ORINOQUÌA F.C.</v>
      </c>
      <c r="C7" s="163"/>
      <c r="D7" s="164" t="s">
        <v>13</v>
      </c>
      <c r="E7" s="163"/>
      <c r="F7" s="182" t="str">
        <f ca="1">CELL("CONTENIDO",Q13)</f>
        <v>LOS RODACHOS F.C.</v>
      </c>
      <c r="G7" s="232" t="s">
        <v>145</v>
      </c>
      <c r="H7" s="252" t="s">
        <v>148</v>
      </c>
      <c r="I7" s="252"/>
      <c r="J7" s="255">
        <v>0.3333333333333333</v>
      </c>
      <c r="K7" s="255"/>
      <c r="L7" s="258"/>
      <c r="M7" s="258"/>
      <c r="N7" s="233"/>
      <c r="O7" s="151"/>
      <c r="P7" s="214"/>
      <c r="Q7" s="269" t="s">
        <v>126</v>
      </c>
      <c r="R7" s="269"/>
      <c r="S7" s="215"/>
    </row>
    <row r="8" spans="1:19" ht="17.25" customHeight="1">
      <c r="A8" s="195">
        <v>3</v>
      </c>
      <c r="B8" s="197" t="str">
        <f ca="1">CELL("CONTENIDO",Q15)</f>
        <v>UN BOCADILLO</v>
      </c>
      <c r="C8" s="163"/>
      <c r="D8" s="164" t="s">
        <v>13</v>
      </c>
      <c r="E8" s="163"/>
      <c r="F8" s="182" t="str">
        <f ca="1">CELL("CONTENIDO",Q17)</f>
        <v>HANGOVER 69</v>
      </c>
      <c r="G8" s="232" t="s">
        <v>144</v>
      </c>
      <c r="H8" s="252" t="s">
        <v>149</v>
      </c>
      <c r="I8" s="252"/>
      <c r="J8" s="255">
        <v>0.5416666666666666</v>
      </c>
      <c r="K8" s="255"/>
      <c r="L8" s="258"/>
      <c r="M8" s="258"/>
      <c r="N8" s="233"/>
      <c r="O8" s="152"/>
      <c r="P8" s="216"/>
      <c r="Q8" s="48"/>
      <c r="R8" s="62"/>
      <c r="S8" s="217"/>
    </row>
    <row r="9" spans="1:19" ht="17.25" customHeight="1">
      <c r="A9" s="195">
        <v>4</v>
      </c>
      <c r="B9" s="197" t="str">
        <f ca="1">CELL("CONTENIDO",Q7)</f>
        <v>GORDITOS Y BONITOS</v>
      </c>
      <c r="C9" s="163"/>
      <c r="D9" s="164" t="s">
        <v>13</v>
      </c>
      <c r="E9" s="163"/>
      <c r="F9" s="182" t="str">
        <f ca="1">CELL("CONTENIDO",Q11)</f>
        <v>ORINOQUÌA F.C.</v>
      </c>
      <c r="G9" s="232" t="s">
        <v>144</v>
      </c>
      <c r="H9" s="252" t="s">
        <v>149</v>
      </c>
      <c r="I9" s="252"/>
      <c r="J9" s="255">
        <v>0.625</v>
      </c>
      <c r="K9" s="255"/>
      <c r="L9" s="258"/>
      <c r="M9" s="258"/>
      <c r="N9" s="233"/>
      <c r="O9" s="161"/>
      <c r="P9" s="214"/>
      <c r="Q9" s="269" t="s">
        <v>130</v>
      </c>
      <c r="R9" s="269"/>
      <c r="S9" s="215"/>
    </row>
    <row r="10" spans="1:19" ht="17.25" customHeight="1">
      <c r="A10" s="195">
        <v>5</v>
      </c>
      <c r="B10" s="197" t="str">
        <f ca="1">CELL("CONTENIDO",Q9)</f>
        <v>MyEF F.C.</v>
      </c>
      <c r="C10" s="163"/>
      <c r="D10" s="164" t="s">
        <v>13</v>
      </c>
      <c r="E10" s="163"/>
      <c r="F10" s="182" t="str">
        <f ca="1">CELL("CONTENIDO",Q15)</f>
        <v>UN BOCADILLO</v>
      </c>
      <c r="G10" s="232" t="s">
        <v>146</v>
      </c>
      <c r="H10" s="252" t="s">
        <v>151</v>
      </c>
      <c r="I10" s="252"/>
      <c r="J10" s="255">
        <v>0.3333333333333333</v>
      </c>
      <c r="K10" s="255"/>
      <c r="L10" s="258"/>
      <c r="M10" s="258"/>
      <c r="N10" s="233"/>
      <c r="O10" s="161"/>
      <c r="P10" s="216"/>
      <c r="Q10" s="48"/>
      <c r="R10" s="62"/>
      <c r="S10" s="217"/>
    </row>
    <row r="11" spans="1:19" ht="17.25" customHeight="1">
      <c r="A11" s="195">
        <v>6</v>
      </c>
      <c r="B11" s="197" t="str">
        <f ca="1">CELL("CONTENIDO",Q13)</f>
        <v>LOS RODACHOS F.C.</v>
      </c>
      <c r="C11" s="163"/>
      <c r="D11" s="164" t="s">
        <v>13</v>
      </c>
      <c r="E11" s="163"/>
      <c r="F11" s="182" t="str">
        <f ca="1">CELL("CONTENIDO",Q17)</f>
        <v>HANGOVER 69</v>
      </c>
      <c r="G11" s="232" t="s">
        <v>143</v>
      </c>
      <c r="H11" s="252" t="s">
        <v>152</v>
      </c>
      <c r="I11" s="252"/>
      <c r="J11" s="255">
        <v>0.625</v>
      </c>
      <c r="K11" s="255"/>
      <c r="L11" s="258"/>
      <c r="M11" s="258"/>
      <c r="N11" s="233"/>
      <c r="O11" s="161"/>
      <c r="P11" s="214"/>
      <c r="Q11" s="269" t="s">
        <v>133</v>
      </c>
      <c r="R11" s="269"/>
      <c r="S11" s="215"/>
    </row>
    <row r="12" spans="1:19" ht="17.25" customHeight="1">
      <c r="A12" s="195">
        <v>7</v>
      </c>
      <c r="B12" s="197" t="str">
        <f ca="1">CELL("CONTENIDO",Q7)</f>
        <v>GORDITOS Y BONITOS</v>
      </c>
      <c r="C12" s="163"/>
      <c r="D12" s="164" t="s">
        <v>13</v>
      </c>
      <c r="E12" s="163"/>
      <c r="F12" s="182" t="str">
        <f ca="1">CELL("CONTENIDO",Q15)</f>
        <v>UN BOCADILLO</v>
      </c>
      <c r="G12" s="232" t="s">
        <v>145</v>
      </c>
      <c r="H12" s="252" t="s">
        <v>154</v>
      </c>
      <c r="I12" s="252"/>
      <c r="J12" s="255">
        <v>0.4166666666666667</v>
      </c>
      <c r="K12" s="255"/>
      <c r="L12" s="258"/>
      <c r="M12" s="258"/>
      <c r="N12" s="233"/>
      <c r="O12" s="161"/>
      <c r="P12" s="216"/>
      <c r="Q12" s="48"/>
      <c r="R12" s="62"/>
      <c r="S12" s="217"/>
    </row>
    <row r="13" spans="1:19" ht="17.25" customHeight="1">
      <c r="A13" s="195">
        <v>8</v>
      </c>
      <c r="B13" s="197" t="str">
        <f ca="1">CELL("CONTENIDO",Q9)</f>
        <v>MyEF F.C.</v>
      </c>
      <c r="C13" s="163"/>
      <c r="D13" s="164" t="s">
        <v>13</v>
      </c>
      <c r="E13" s="163"/>
      <c r="F13" s="182" t="str">
        <f ca="1">CELL("CONTENIDO",Q13)</f>
        <v>LOS RODACHOS F.C.</v>
      </c>
      <c r="G13" s="232" t="s">
        <v>144</v>
      </c>
      <c r="H13" s="252" t="s">
        <v>155</v>
      </c>
      <c r="I13" s="252"/>
      <c r="J13" s="255">
        <v>0.5416666666666666</v>
      </c>
      <c r="K13" s="255"/>
      <c r="L13" s="258"/>
      <c r="M13" s="258"/>
      <c r="N13" s="233"/>
      <c r="O13" s="161"/>
      <c r="P13" s="214"/>
      <c r="Q13" s="269" t="s">
        <v>136</v>
      </c>
      <c r="R13" s="269"/>
      <c r="S13" s="215"/>
    </row>
    <row r="14" spans="1:19" ht="17.25" customHeight="1">
      <c r="A14" s="195">
        <v>9</v>
      </c>
      <c r="B14" s="197" t="str">
        <f ca="1">CELL("CONTENIDO",Q11)</f>
        <v>ORINOQUÌA F.C.</v>
      </c>
      <c r="C14" s="163"/>
      <c r="D14" s="164" t="s">
        <v>13</v>
      </c>
      <c r="E14" s="163"/>
      <c r="F14" s="182" t="str">
        <f ca="1">CELL("CONTENIDO",Q17)</f>
        <v>HANGOVER 69</v>
      </c>
      <c r="G14" s="232" t="s">
        <v>144</v>
      </c>
      <c r="H14" s="252" t="s">
        <v>155</v>
      </c>
      <c r="I14" s="252"/>
      <c r="J14" s="255">
        <v>0.625</v>
      </c>
      <c r="K14" s="255"/>
      <c r="L14" s="258"/>
      <c r="M14" s="258"/>
      <c r="N14" s="233"/>
      <c r="O14" s="161"/>
      <c r="P14" s="216"/>
      <c r="Q14" s="48"/>
      <c r="R14" s="62"/>
      <c r="S14" s="217"/>
    </row>
    <row r="15" spans="1:19" ht="17.25" customHeight="1">
      <c r="A15" s="195">
        <v>10</v>
      </c>
      <c r="B15" s="197" t="str">
        <f ca="1">CELL("CONTENIDO",Q7)</f>
        <v>GORDITOS Y BONITOS</v>
      </c>
      <c r="C15" s="163"/>
      <c r="D15" s="164" t="s">
        <v>13</v>
      </c>
      <c r="E15" s="163"/>
      <c r="F15" s="182" t="str">
        <f ca="1">CELL("CONTENIDO",Q13)</f>
        <v>LOS RODACHOS F.C.</v>
      </c>
      <c r="G15" s="232" t="s">
        <v>144</v>
      </c>
      <c r="H15" s="252" t="s">
        <v>157</v>
      </c>
      <c r="I15" s="252"/>
      <c r="J15" s="255">
        <v>0.5416666666666666</v>
      </c>
      <c r="K15" s="255"/>
      <c r="L15" s="258"/>
      <c r="M15" s="258"/>
      <c r="N15" s="233"/>
      <c r="O15" s="161"/>
      <c r="P15" s="214"/>
      <c r="Q15" s="269" t="s">
        <v>139</v>
      </c>
      <c r="R15" s="269"/>
      <c r="S15" s="215"/>
    </row>
    <row r="16" spans="1:19" ht="17.25" customHeight="1">
      <c r="A16" s="195">
        <v>11</v>
      </c>
      <c r="B16" s="197" t="str">
        <f ca="1">CELL("CONTENIDO",Q11)</f>
        <v>ORINOQUÌA F.C.</v>
      </c>
      <c r="C16" s="163"/>
      <c r="D16" s="164" t="s">
        <v>13</v>
      </c>
      <c r="E16" s="163"/>
      <c r="F16" s="182" t="str">
        <f ca="1">CELL("CONTENIDO",Q15)</f>
        <v>UN BOCADILLO</v>
      </c>
      <c r="G16" s="232" t="s">
        <v>144</v>
      </c>
      <c r="H16" s="252" t="s">
        <v>157</v>
      </c>
      <c r="I16" s="252"/>
      <c r="J16" s="255">
        <v>0.625</v>
      </c>
      <c r="K16" s="255"/>
      <c r="L16" s="258"/>
      <c r="M16" s="258"/>
      <c r="N16" s="233"/>
      <c r="O16" s="161"/>
      <c r="P16" s="216"/>
      <c r="Q16" s="48"/>
      <c r="R16" s="62"/>
      <c r="S16" s="217"/>
    </row>
    <row r="17" spans="1:19" ht="17.25" customHeight="1">
      <c r="A17" s="195">
        <v>12</v>
      </c>
      <c r="B17" s="197" t="str">
        <f ca="1">CELL("CONTENIDO",Q9)</f>
        <v>MyEF F.C.</v>
      </c>
      <c r="C17" s="163"/>
      <c r="D17" s="164" t="s">
        <v>13</v>
      </c>
      <c r="E17" s="163"/>
      <c r="F17" s="182" t="str">
        <f ca="1">CELL("CONTENIDO",Q17)</f>
        <v>HANGOVER 69</v>
      </c>
      <c r="G17" s="232" t="s">
        <v>143</v>
      </c>
      <c r="H17" s="252" t="s">
        <v>159</v>
      </c>
      <c r="I17" s="252"/>
      <c r="J17" s="255">
        <v>0.5416666666666666</v>
      </c>
      <c r="K17" s="255"/>
      <c r="L17" s="258"/>
      <c r="M17" s="258"/>
      <c r="N17" s="233"/>
      <c r="O17" s="161"/>
      <c r="P17" s="214"/>
      <c r="Q17" s="269" t="s">
        <v>142</v>
      </c>
      <c r="R17" s="269"/>
      <c r="S17" s="215"/>
    </row>
    <row r="18" spans="1:19" ht="17.25" customHeight="1">
      <c r="A18" s="195">
        <v>13</v>
      </c>
      <c r="B18" s="197" t="str">
        <f ca="1">CELL("CONTENIDO",Q7)</f>
        <v>GORDITOS Y BONITOS</v>
      </c>
      <c r="C18" s="163"/>
      <c r="D18" s="164" t="s">
        <v>13</v>
      </c>
      <c r="E18" s="163"/>
      <c r="F18" s="182" t="str">
        <f ca="1">CELL("CONTENIDO",Q17)</f>
        <v>HANGOVER 69</v>
      </c>
      <c r="G18" s="232" t="s">
        <v>145</v>
      </c>
      <c r="H18" s="252" t="s">
        <v>160</v>
      </c>
      <c r="I18" s="252"/>
      <c r="J18" s="255">
        <v>0.8333333333333334</v>
      </c>
      <c r="K18" s="255"/>
      <c r="L18" s="258"/>
      <c r="M18" s="258"/>
      <c r="N18" s="233"/>
      <c r="O18" s="161"/>
      <c r="P18" s="216"/>
      <c r="Q18" s="48"/>
      <c r="R18" s="62"/>
      <c r="S18" s="217"/>
    </row>
    <row r="19" spans="1:19" ht="17.25" customHeight="1" thickBot="1">
      <c r="A19" s="195">
        <v>14</v>
      </c>
      <c r="B19" s="197" t="str">
        <f ca="1">CELL("CONTENIDO",Q9)</f>
        <v>MyEF F.C.</v>
      </c>
      <c r="C19" s="163"/>
      <c r="D19" s="164" t="s">
        <v>13</v>
      </c>
      <c r="E19" s="163"/>
      <c r="F19" s="182" t="str">
        <f ca="1">CELL("CONTENIDO",Q11)</f>
        <v>ORINOQUÌA F.C.</v>
      </c>
      <c r="G19" s="232" t="s">
        <v>143</v>
      </c>
      <c r="H19" s="252" t="s">
        <v>161</v>
      </c>
      <c r="I19" s="252"/>
      <c r="J19" s="255">
        <v>0.5416666666666666</v>
      </c>
      <c r="K19" s="255"/>
      <c r="L19" s="258"/>
      <c r="M19" s="258"/>
      <c r="N19" s="233"/>
      <c r="O19" s="161"/>
      <c r="P19" s="218"/>
      <c r="Q19" s="287"/>
      <c r="R19" s="287"/>
      <c r="S19" s="219"/>
    </row>
    <row r="20" spans="1:19" ht="17.25" customHeight="1" thickBot="1">
      <c r="A20" s="195">
        <v>15</v>
      </c>
      <c r="B20" s="198" t="str">
        <f ca="1">CELL("CONTENIDO",Q13)</f>
        <v>LOS RODACHOS F.C.</v>
      </c>
      <c r="C20" s="199"/>
      <c r="D20" s="200" t="s">
        <v>13</v>
      </c>
      <c r="E20" s="199"/>
      <c r="F20" s="210" t="str">
        <f ca="1">CELL("CONTENIDO",Q15)</f>
        <v>UN BOCADILLO</v>
      </c>
      <c r="G20" s="232" t="s">
        <v>143</v>
      </c>
      <c r="H20" s="252" t="s">
        <v>161</v>
      </c>
      <c r="I20" s="252"/>
      <c r="J20" s="255">
        <v>0.625</v>
      </c>
      <c r="K20" s="255"/>
      <c r="L20" s="275"/>
      <c r="M20" s="275"/>
      <c r="N20" s="234"/>
      <c r="O20" s="161"/>
      <c r="P20" s="165"/>
      <c r="Q20" s="177"/>
      <c r="R20" s="177"/>
      <c r="S20" s="165"/>
    </row>
    <row r="21" spans="1:19" ht="17.25" customHeight="1">
      <c r="A21" s="195"/>
      <c r="B21" s="227"/>
      <c r="C21" s="228"/>
      <c r="D21" s="227"/>
      <c r="E21" s="228"/>
      <c r="F21" s="227"/>
      <c r="G21" s="229"/>
      <c r="H21" s="276"/>
      <c r="I21" s="276"/>
      <c r="J21" s="277"/>
      <c r="K21" s="277"/>
      <c r="L21" s="278"/>
      <c r="M21" s="278"/>
      <c r="N21" s="230"/>
      <c r="O21" s="161"/>
      <c r="P21" s="165"/>
      <c r="Q21" s="177"/>
      <c r="R21" s="177"/>
      <c r="S21" s="165"/>
    </row>
    <row r="22" spans="1:19" ht="17.25" customHeight="1">
      <c r="A22" s="195"/>
      <c r="B22" s="227"/>
      <c r="C22" s="228"/>
      <c r="D22" s="227"/>
      <c r="E22" s="228"/>
      <c r="F22" s="227"/>
      <c r="G22" s="229"/>
      <c r="H22" s="276"/>
      <c r="I22" s="276"/>
      <c r="J22" s="277"/>
      <c r="K22" s="277"/>
      <c r="L22" s="278"/>
      <c r="M22" s="278"/>
      <c r="N22" s="230"/>
      <c r="O22" s="161"/>
      <c r="P22" s="165"/>
      <c r="Q22" s="177"/>
      <c r="R22" s="177"/>
      <c r="S22" s="165"/>
    </row>
    <row r="23" spans="1:19" ht="17.25" customHeight="1">
      <c r="A23" s="195"/>
      <c r="B23" s="227"/>
      <c r="C23" s="228"/>
      <c r="D23" s="227"/>
      <c r="E23" s="228"/>
      <c r="F23" s="227"/>
      <c r="G23" s="229"/>
      <c r="H23" s="276"/>
      <c r="I23" s="276"/>
      <c r="J23" s="277"/>
      <c r="K23" s="277"/>
      <c r="L23" s="278"/>
      <c r="M23" s="278"/>
      <c r="N23" s="230"/>
      <c r="O23" s="161"/>
      <c r="P23" s="165"/>
      <c r="Q23" s="177"/>
      <c r="R23" s="177"/>
      <c r="S23" s="165"/>
    </row>
    <row r="24" spans="1:19" ht="17.25" customHeight="1">
      <c r="A24" s="195"/>
      <c r="B24" s="227"/>
      <c r="C24" s="228"/>
      <c r="D24" s="227"/>
      <c r="E24" s="228"/>
      <c r="F24" s="227"/>
      <c r="G24" s="229"/>
      <c r="H24" s="276"/>
      <c r="I24" s="276"/>
      <c r="J24" s="277"/>
      <c r="K24" s="277"/>
      <c r="L24" s="278"/>
      <c r="M24" s="278"/>
      <c r="N24" s="230"/>
      <c r="O24" s="161"/>
      <c r="P24" s="165"/>
      <c r="Q24" s="177"/>
      <c r="R24" s="177"/>
      <c r="S24" s="165"/>
    </row>
    <row r="25" spans="1:19" ht="17.25" customHeight="1">
      <c r="A25" s="195"/>
      <c r="B25" s="227"/>
      <c r="C25" s="228"/>
      <c r="D25" s="227"/>
      <c r="E25" s="228"/>
      <c r="F25" s="227"/>
      <c r="G25" s="229"/>
      <c r="H25" s="276"/>
      <c r="I25" s="276"/>
      <c r="J25" s="277"/>
      <c r="K25" s="277"/>
      <c r="L25" s="278"/>
      <c r="M25" s="278"/>
      <c r="N25" s="230"/>
      <c r="O25" s="161"/>
      <c r="P25" s="165"/>
      <c r="Q25" s="177"/>
      <c r="R25" s="177"/>
      <c r="S25" s="165"/>
    </row>
    <row r="26" spans="1:19" ht="17.25" customHeight="1">
      <c r="A26" s="195"/>
      <c r="B26" s="227"/>
      <c r="C26" s="228"/>
      <c r="D26" s="227"/>
      <c r="E26" s="228"/>
      <c r="F26" s="227"/>
      <c r="G26" s="229"/>
      <c r="H26" s="276"/>
      <c r="I26" s="276"/>
      <c r="J26" s="277"/>
      <c r="K26" s="277"/>
      <c r="L26" s="278"/>
      <c r="M26" s="278"/>
      <c r="N26" s="230"/>
      <c r="O26" s="161"/>
      <c r="P26" s="165"/>
      <c r="Q26" s="177"/>
      <c r="R26" s="177"/>
      <c r="S26" s="165"/>
    </row>
    <row r="27" spans="2:19" ht="14.25" customHeight="1">
      <c r="B27" s="166"/>
      <c r="C27" s="167"/>
      <c r="D27" s="167"/>
      <c r="E27" s="167"/>
      <c r="F27" s="161"/>
      <c r="G27" s="168"/>
      <c r="H27" s="167"/>
      <c r="I27" s="167"/>
      <c r="J27" s="159"/>
      <c r="K27" s="169"/>
      <c r="L27" s="153"/>
      <c r="M27" s="153"/>
      <c r="O27" s="161"/>
      <c r="P27" s="165"/>
      <c r="Q27" s="177"/>
      <c r="R27" s="177"/>
      <c r="S27" s="165"/>
    </row>
    <row r="28" spans="2:19" ht="13.5" customHeight="1" thickBot="1">
      <c r="B28" s="166"/>
      <c r="C28" s="167"/>
      <c r="D28" s="167"/>
      <c r="E28" s="167"/>
      <c r="F28" s="161"/>
      <c r="G28" s="168"/>
      <c r="H28" s="167"/>
      <c r="I28" s="167"/>
      <c r="J28" s="159"/>
      <c r="K28" s="169"/>
      <c r="L28" s="153"/>
      <c r="M28" s="153"/>
      <c r="O28" s="161"/>
      <c r="Q28" s="177"/>
      <c r="R28" s="177"/>
      <c r="S28" s="161"/>
    </row>
    <row r="29" spans="7:18" ht="13.5">
      <c r="G29" s="270" t="s">
        <v>28</v>
      </c>
      <c r="H29" s="271"/>
      <c r="I29" s="271"/>
      <c r="J29" s="271"/>
      <c r="K29" s="271"/>
      <c r="L29" s="271"/>
      <c r="M29" s="271"/>
      <c r="N29" s="271"/>
      <c r="O29" s="272"/>
      <c r="Q29" s="177"/>
      <c r="R29" s="177"/>
    </row>
    <row r="30" spans="7:18" ht="17.25" customHeight="1">
      <c r="G30" s="203" t="s">
        <v>108</v>
      </c>
      <c r="H30" s="204" t="s">
        <v>109</v>
      </c>
      <c r="I30" s="204" t="s">
        <v>110</v>
      </c>
      <c r="J30" s="204" t="s">
        <v>111</v>
      </c>
      <c r="K30" s="204" t="s">
        <v>112</v>
      </c>
      <c r="L30" s="204" t="s">
        <v>31</v>
      </c>
      <c r="M30" s="204" t="s">
        <v>32</v>
      </c>
      <c r="N30" s="204" t="s">
        <v>33</v>
      </c>
      <c r="O30" s="205" t="s">
        <v>34</v>
      </c>
      <c r="Q30" s="177"/>
      <c r="R30" s="177"/>
    </row>
    <row r="31" spans="6:19" ht="17.25" customHeight="1">
      <c r="F31" s="170" t="s">
        <v>114</v>
      </c>
      <c r="G31" s="206" t="str">
        <f>calculoB!F69</f>
        <v>NIUPI F.C.</v>
      </c>
      <c r="H31" s="182">
        <f>calculoB!G69</f>
        <v>0</v>
      </c>
      <c r="I31" s="182">
        <f>calculoB!H69</f>
        <v>0</v>
      </c>
      <c r="J31" s="182">
        <f>calculoB!I69</f>
        <v>0</v>
      </c>
      <c r="K31" s="182">
        <f>calculoB!J69</f>
        <v>0</v>
      </c>
      <c r="L31" s="182">
        <f>calculoB!K69</f>
        <v>0</v>
      </c>
      <c r="M31" s="182">
        <f>calculoB!L69</f>
        <v>0</v>
      </c>
      <c r="N31" s="182">
        <f>L31-M31</f>
        <v>0</v>
      </c>
      <c r="O31" s="207">
        <f>calculoB!M69</f>
        <v>0</v>
      </c>
      <c r="P31" s="171"/>
      <c r="Q31" s="177"/>
      <c r="R31" s="177"/>
      <c r="S31" s="82"/>
    </row>
    <row r="32" spans="6:19" ht="17.25" customHeight="1">
      <c r="F32" s="170" t="s">
        <v>114</v>
      </c>
      <c r="G32" s="206" t="str">
        <f>calculoB!F70</f>
        <v>CITRATO DE METELO</v>
      </c>
      <c r="H32" s="182">
        <f>calculoB!G70</f>
        <v>0</v>
      </c>
      <c r="I32" s="182">
        <f>calculoB!H70</f>
        <v>0</v>
      </c>
      <c r="J32" s="182">
        <f>calculoB!I70</f>
        <v>0</v>
      </c>
      <c r="K32" s="182">
        <f>calculoB!J70</f>
        <v>0</v>
      </c>
      <c r="L32" s="182">
        <f>calculoB!K70</f>
        <v>0</v>
      </c>
      <c r="M32" s="182">
        <f>calculoB!L70</f>
        <v>0</v>
      </c>
      <c r="N32" s="182">
        <f aca="true" t="shared" si="0" ref="N32:N37">L32-M32</f>
        <v>0</v>
      </c>
      <c r="O32" s="207">
        <f>calculoB!M70</f>
        <v>0</v>
      </c>
      <c r="P32" s="171"/>
      <c r="Q32" s="177"/>
      <c r="R32" s="177"/>
      <c r="S32" s="82"/>
    </row>
    <row r="33" spans="6:19" ht="17.25" customHeight="1">
      <c r="F33" s="170" t="s">
        <v>114</v>
      </c>
      <c r="G33" s="206" t="str">
        <f>calculoB!F71</f>
        <v>CSK LA ROPA</v>
      </c>
      <c r="H33" s="182">
        <f>calculoB!G71</f>
        <v>0</v>
      </c>
      <c r="I33" s="182">
        <f>calculoB!H71</f>
        <v>0</v>
      </c>
      <c r="J33" s="182">
        <f>calculoB!I71</f>
        <v>0</v>
      </c>
      <c r="K33" s="182">
        <f>calculoB!J71</f>
        <v>0</v>
      </c>
      <c r="L33" s="182">
        <f>calculoB!K71</f>
        <v>0</v>
      </c>
      <c r="M33" s="182">
        <f>calculoB!L71</f>
        <v>0</v>
      </c>
      <c r="N33" s="182">
        <f t="shared" si="0"/>
        <v>0</v>
      </c>
      <c r="O33" s="207">
        <f>calculoB!M71</f>
        <v>0</v>
      </c>
      <c r="P33" s="82"/>
      <c r="Q33" s="177"/>
      <c r="R33" s="177"/>
      <c r="S33" s="82"/>
    </row>
    <row r="34" spans="6:19" ht="17.25" customHeight="1">
      <c r="F34" s="170" t="s">
        <v>114</v>
      </c>
      <c r="G34" s="206" t="str">
        <f>calculoB!F72</f>
        <v>MULAX F.C.</v>
      </c>
      <c r="H34" s="182">
        <f>calculoB!G72</f>
        <v>0</v>
      </c>
      <c r="I34" s="182">
        <f>calculoB!H72</f>
        <v>0</v>
      </c>
      <c r="J34" s="182">
        <f>calculoB!I72</f>
        <v>0</v>
      </c>
      <c r="K34" s="182">
        <f>calculoB!J72</f>
        <v>0</v>
      </c>
      <c r="L34" s="182">
        <f>calculoB!K72</f>
        <v>0</v>
      </c>
      <c r="M34" s="182">
        <f>calculoB!L72</f>
        <v>0</v>
      </c>
      <c r="N34" s="182">
        <f t="shared" si="0"/>
        <v>0</v>
      </c>
      <c r="O34" s="207">
        <f>calculoB!M72</f>
        <v>0</v>
      </c>
      <c r="P34" s="82"/>
      <c r="Q34" s="177"/>
      <c r="R34" s="177"/>
      <c r="S34" s="82"/>
    </row>
    <row r="35" spans="7:18" ht="17.25" customHeight="1">
      <c r="G35" s="206" t="str">
        <f>calculoB!F73</f>
        <v>KHAREBERG F.C.</v>
      </c>
      <c r="H35" s="182">
        <f>calculoB!G73</f>
        <v>0</v>
      </c>
      <c r="I35" s="182">
        <f>calculoB!H73</f>
        <v>0</v>
      </c>
      <c r="J35" s="182">
        <f>calculoB!I73</f>
        <v>0</v>
      </c>
      <c r="K35" s="182">
        <f>calculoB!J73</f>
        <v>0</v>
      </c>
      <c r="L35" s="182">
        <f>calculoB!K73</f>
        <v>0</v>
      </c>
      <c r="M35" s="182">
        <f>calculoB!L73</f>
        <v>0</v>
      </c>
      <c r="N35" s="182">
        <f t="shared" si="0"/>
        <v>0</v>
      </c>
      <c r="O35" s="207">
        <f>calculoB!M73</f>
        <v>0</v>
      </c>
      <c r="Q35" s="177"/>
      <c r="R35" s="177"/>
    </row>
    <row r="36" spans="7:18" ht="17.25" customHeight="1">
      <c r="G36" s="206" t="str">
        <f>calculoB!F74</f>
        <v>LOS REVUELTOS FC</v>
      </c>
      <c r="H36" s="182">
        <f>calculoB!G74</f>
        <v>0</v>
      </c>
      <c r="I36" s="182">
        <f>calculoB!H74</f>
        <v>0</v>
      </c>
      <c r="J36" s="182">
        <f>calculoB!I74</f>
        <v>0</v>
      </c>
      <c r="K36" s="182">
        <f>calculoB!J74</f>
        <v>0</v>
      </c>
      <c r="L36" s="182">
        <f>calculoB!K74</f>
        <v>0</v>
      </c>
      <c r="M36" s="182">
        <f>calculoB!L74</f>
        <v>0</v>
      </c>
      <c r="N36" s="182">
        <f t="shared" si="0"/>
        <v>0</v>
      </c>
      <c r="O36" s="207">
        <f>calculoB!M74</f>
        <v>0</v>
      </c>
      <c r="Q36" s="177"/>
      <c r="R36" s="177"/>
    </row>
    <row r="37" spans="7:18" ht="17.25" customHeight="1" thickBot="1">
      <c r="G37" s="225">
        <f>calculoB!F75</f>
      </c>
      <c r="H37" s="210">
        <f>calculoB!G75</f>
        <v>0</v>
      </c>
      <c r="I37" s="210">
        <f>calculoB!H75</f>
        <v>0</v>
      </c>
      <c r="J37" s="210">
        <f>calculoB!I75</f>
        <v>0</v>
      </c>
      <c r="K37" s="210">
        <f>calculoB!J75</f>
        <v>0</v>
      </c>
      <c r="L37" s="210">
        <f>calculoB!K75</f>
        <v>0</v>
      </c>
      <c r="M37" s="210">
        <f>calculoB!L75</f>
        <v>0</v>
      </c>
      <c r="N37" s="210">
        <f t="shared" si="0"/>
        <v>0</v>
      </c>
      <c r="O37" s="211">
        <f>calculoB!M75</f>
        <v>0</v>
      </c>
      <c r="Q37" s="177"/>
      <c r="R37" s="177"/>
    </row>
    <row r="38" spans="17:18" ht="11.25" customHeight="1">
      <c r="Q38" s="177"/>
      <c r="R38" s="177"/>
    </row>
    <row r="39" spans="17:18" ht="9" customHeight="1">
      <c r="Q39" s="177"/>
      <c r="R39" s="177"/>
    </row>
    <row r="40" spans="2:18" ht="13.5">
      <c r="B40" s="172"/>
      <c r="C40" s="173"/>
      <c r="N40" s="154"/>
      <c r="O40" s="154"/>
      <c r="P40" s="174"/>
      <c r="Q40" s="177"/>
      <c r="R40" s="177"/>
    </row>
    <row r="41" spans="17:18" ht="12.75" customHeight="1" hidden="1">
      <c r="Q41" s="177"/>
      <c r="R41" s="177"/>
    </row>
    <row r="42" spans="17:18" ht="12.75" customHeight="1" hidden="1">
      <c r="Q42" s="177"/>
      <c r="R42" s="177"/>
    </row>
    <row r="43" spans="17:18" ht="13.5">
      <c r="Q43" s="177"/>
      <c r="R43" s="177"/>
    </row>
    <row r="44" spans="17:18" ht="13.5">
      <c r="Q44" s="177"/>
      <c r="R44" s="177"/>
    </row>
    <row r="45" spans="17:18" ht="13.5">
      <c r="Q45" s="177"/>
      <c r="R45" s="177"/>
    </row>
    <row r="46" spans="17:18" ht="13.5">
      <c r="Q46" s="177"/>
      <c r="R46" s="177"/>
    </row>
    <row r="47" spans="17:18" ht="13.5">
      <c r="Q47" s="177"/>
      <c r="R47" s="177"/>
    </row>
    <row r="48" spans="17:18" ht="13.5">
      <c r="Q48" s="177"/>
      <c r="R48" s="177"/>
    </row>
    <row r="49" spans="17:18" ht="13.5">
      <c r="Q49" s="177"/>
      <c r="R49" s="177"/>
    </row>
    <row r="50" spans="17:18" ht="13.5">
      <c r="Q50" s="177"/>
      <c r="R50" s="177"/>
    </row>
    <row r="51" spans="17:18" ht="13.5">
      <c r="Q51" s="177"/>
      <c r="R51" s="177"/>
    </row>
    <row r="52" spans="17:18" ht="13.5">
      <c r="Q52" s="177"/>
      <c r="R52" s="177"/>
    </row>
  </sheetData>
  <sheetProtection sheet="1" objects="1" scenarios="1"/>
  <mergeCells count="77">
    <mergeCell ref="H26:I26"/>
    <mergeCell ref="J26:K26"/>
    <mergeCell ref="L26:M26"/>
    <mergeCell ref="G29:O29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Q19:R19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Q15:R15"/>
    <mergeCell ref="H16:I16"/>
    <mergeCell ref="J16:K16"/>
    <mergeCell ref="L16:M16"/>
    <mergeCell ref="H17:I17"/>
    <mergeCell ref="J17:K17"/>
    <mergeCell ref="L17:M17"/>
    <mergeCell ref="Q17:R17"/>
    <mergeCell ref="H14:I14"/>
    <mergeCell ref="J14:K14"/>
    <mergeCell ref="L14:M14"/>
    <mergeCell ref="H15:I15"/>
    <mergeCell ref="J15:K15"/>
    <mergeCell ref="L15:M15"/>
    <mergeCell ref="Q11:R11"/>
    <mergeCell ref="H12:I12"/>
    <mergeCell ref="J12:K12"/>
    <mergeCell ref="L12:M12"/>
    <mergeCell ref="H13:I13"/>
    <mergeCell ref="J13:K13"/>
    <mergeCell ref="L13:M13"/>
    <mergeCell ref="Q13:R13"/>
    <mergeCell ref="H10:I10"/>
    <mergeCell ref="J10:K10"/>
    <mergeCell ref="L10:M10"/>
    <mergeCell ref="H11:I11"/>
    <mergeCell ref="J11:K11"/>
    <mergeCell ref="L11:M11"/>
    <mergeCell ref="Q7:R7"/>
    <mergeCell ref="H8:I8"/>
    <mergeCell ref="J8:K8"/>
    <mergeCell ref="L8:M8"/>
    <mergeCell ref="H9:I9"/>
    <mergeCell ref="J9:K9"/>
    <mergeCell ref="L9:M9"/>
    <mergeCell ref="Q9:R9"/>
    <mergeCell ref="H6:I6"/>
    <mergeCell ref="J6:K6"/>
    <mergeCell ref="L6:M6"/>
    <mergeCell ref="H7:I7"/>
    <mergeCell ref="J7:K7"/>
    <mergeCell ref="L7:M7"/>
    <mergeCell ref="A1:S2"/>
    <mergeCell ref="P4:S5"/>
    <mergeCell ref="H5:I5"/>
    <mergeCell ref="J5:K5"/>
    <mergeCell ref="L5:M5"/>
    <mergeCell ref="B4:N4"/>
  </mergeCells>
  <conditionalFormatting sqref="F31:F34">
    <cfRule type="expression" priority="136" dxfId="147" stopIfTrue="1">
      <formula>IF(AND($H$31=3,$H$32=3,$H$33=3,$H$34=3),1,0)</formula>
    </cfRule>
  </conditionalFormatting>
  <conditionalFormatting sqref="G31:O37">
    <cfRule type="expression" priority="137" dxfId="0" stopIfTrue="1">
      <formula>IF(AND($H$31=3,$H$32=3,$H$33=3,$H$34=3),1,0)</formula>
    </cfRule>
  </conditionalFormatting>
  <conditionalFormatting sqref="C7:E7 L7:M7">
    <cfRule type="expression" priority="138" dxfId="0" stopIfTrue="1">
      <formula>IF(OR($L$7="en juego",$L$7="hoy!"),1,0)</formula>
    </cfRule>
  </conditionalFormatting>
  <conditionalFormatting sqref="C6:E6 C7:C26 E7:E26 L6:M6">
    <cfRule type="expression" priority="139" dxfId="0" stopIfTrue="1">
      <formula>IF(OR($L$6="en juego",$L$6="hoy!"),1,0)</formula>
    </cfRule>
  </conditionalFormatting>
  <conditionalFormatting sqref="C8:E8 L8:M8">
    <cfRule type="expression" priority="140" dxfId="0" stopIfTrue="1">
      <formula>IF(OR($L$8="en juego",$L$8="hoy!"),1,0)</formula>
    </cfRule>
  </conditionalFormatting>
  <conditionalFormatting sqref="C9:E9 L9:M9">
    <cfRule type="expression" priority="141" dxfId="0" stopIfTrue="1">
      <formula>IF(OR($L$9="en juego",$L$9="hoy!"),1,0)</formula>
    </cfRule>
  </conditionalFormatting>
  <conditionalFormatting sqref="C10:E10 L10:M12">
    <cfRule type="expression" priority="142" dxfId="0" stopIfTrue="1">
      <formula>IF(OR($L$10="en juego",$L$10="hoy!"),1,0)</formula>
    </cfRule>
  </conditionalFormatting>
  <conditionalFormatting sqref="C11:E26 L13:M13 L15:M16 L18:M26 L17">
    <cfRule type="expression" priority="143" dxfId="0" stopIfTrue="1">
      <formula>IF(OR($L$11="en juego",$L$11="hoy!"),1,0)</formula>
    </cfRule>
  </conditionalFormatting>
  <conditionalFormatting sqref="B21:B26">
    <cfRule type="expression" priority="127" dxfId="0" stopIfTrue="1">
      <formula>IF(OR($L$6="en juego",$L$6="hoy!"),1,0)</formula>
    </cfRule>
  </conditionalFormatting>
  <conditionalFormatting sqref="F21:F26">
    <cfRule type="expression" priority="120" dxfId="0" stopIfTrue="1">
      <formula>IF(OR($L$6="en juego",$L$6="hoy!"),1,0)</formula>
    </cfRule>
  </conditionalFormatting>
  <conditionalFormatting sqref="G21:G26">
    <cfRule type="expression" priority="119" dxfId="0" stopIfTrue="1">
      <formula>IF(OR($L$6="en juego",$L$6="hoy!"),1,0)</formula>
    </cfRule>
  </conditionalFormatting>
  <conditionalFormatting sqref="G21:G26">
    <cfRule type="expression" priority="118" dxfId="0" stopIfTrue="1">
      <formula>IF(OR($L$6="en juego",$L$6="hoy!"),1,0)</formula>
    </cfRule>
  </conditionalFormatting>
  <conditionalFormatting sqref="G21:G26">
    <cfRule type="expression" priority="117" dxfId="0" stopIfTrue="1">
      <formula>IF(OR($L$8="en juego",$L$8="hoy!"),1,0)</formula>
    </cfRule>
  </conditionalFormatting>
  <conditionalFormatting sqref="H21:I22 H25:I25">
    <cfRule type="expression" priority="116" dxfId="0" stopIfTrue="1">
      <formula>IF(OR($L$6="en juego",$L$6="hoy!"),1,0)</formula>
    </cfRule>
  </conditionalFormatting>
  <conditionalFormatting sqref="J21:K22">
    <cfRule type="expression" priority="115" dxfId="0" stopIfTrue="1">
      <formula>IF(OR($L$6="en juego",$L$6="hoy!"),1,0)</formula>
    </cfRule>
  </conditionalFormatting>
  <conditionalFormatting sqref="N6:N26">
    <cfRule type="expression" priority="106" dxfId="0" stopIfTrue="1">
      <formula>IF(OR($L$11="en juego",$L$11="hoy!"),1,0)</formula>
    </cfRule>
  </conditionalFormatting>
  <conditionalFormatting sqref="N5">
    <cfRule type="expression" priority="105" dxfId="0" stopIfTrue="1">
      <formula>IF(OR($L$11="en juego",$L$11="hoy!"),1,0)</formula>
    </cfRule>
  </conditionalFormatting>
  <conditionalFormatting sqref="L14:M14">
    <cfRule type="expression" priority="104" dxfId="0" stopIfTrue="1">
      <formula>IF(OR($L$6="en juego",$L$6="hoy!"),1,0)</formula>
    </cfRule>
  </conditionalFormatting>
  <conditionalFormatting sqref="J24:K24">
    <cfRule type="expression" priority="101" dxfId="0" stopIfTrue="1">
      <formula>IF(OR($L$6="en juego",$L$6="hoy!"),1,0)</formula>
    </cfRule>
  </conditionalFormatting>
  <conditionalFormatting sqref="J25:K25">
    <cfRule type="expression" priority="100" dxfId="0" stopIfTrue="1">
      <formula>IF(OR($L$6="en juego",$L$6="hoy!"),1,0)</formula>
    </cfRule>
  </conditionalFormatting>
  <conditionalFormatting sqref="J26:K26">
    <cfRule type="expression" priority="99" dxfId="0" stopIfTrue="1">
      <formula>IF(OR($L$6="en juego",$L$6="hoy!"),1,0)</formula>
    </cfRule>
  </conditionalFormatting>
  <conditionalFormatting sqref="H24:I24">
    <cfRule type="expression" priority="93" dxfId="0" stopIfTrue="1">
      <formula>IF(OR($L$6="en juego",$L$6="hoy!"),1,0)</formula>
    </cfRule>
  </conditionalFormatting>
  <conditionalFormatting sqref="H26:I26">
    <cfRule type="expression" priority="92" dxfId="0" stopIfTrue="1">
      <formula>IF(OR($L$6="en juego",$L$6="hoy!"),1,0)</formula>
    </cfRule>
  </conditionalFormatting>
  <conditionalFormatting sqref="H23:I23">
    <cfRule type="expression" priority="91" dxfId="0" stopIfTrue="1">
      <formula>IF(OR($L$6="en juego",$L$6="hoy!"),1,0)</formula>
    </cfRule>
  </conditionalFormatting>
  <conditionalFormatting sqref="J23:K23">
    <cfRule type="expression" priority="90" dxfId="0" stopIfTrue="1">
      <formula>IF(OR($L$6="en juego",$L$6="hoy!"),1,0)</formula>
    </cfRule>
  </conditionalFormatting>
  <conditionalFormatting sqref="F6">
    <cfRule type="expression" priority="89" dxfId="0" stopIfTrue="1">
      <formula>IF(OR($L$6="en juego",$L$6="hoy!"),1,0)</formula>
    </cfRule>
  </conditionalFormatting>
  <conditionalFormatting sqref="F11">
    <cfRule type="expression" priority="88" dxfId="0" stopIfTrue="1">
      <formula>IF(OR($L$6="en juego",$L$6="hoy!"),1,0)</formula>
    </cfRule>
  </conditionalFormatting>
  <conditionalFormatting sqref="F9">
    <cfRule type="expression" priority="87" dxfId="0" stopIfTrue="1">
      <formula>IF(OR($L$6="en juego",$L$6="hoy!"),1,0)</formula>
    </cfRule>
  </conditionalFormatting>
  <conditionalFormatting sqref="F8">
    <cfRule type="expression" priority="86" dxfId="0" stopIfTrue="1">
      <formula>IF(OR($L$6="en juego",$L$6="hoy!"),1,0)</formula>
    </cfRule>
  </conditionalFormatting>
  <conditionalFormatting sqref="F10">
    <cfRule type="expression" priority="85" dxfId="0" stopIfTrue="1">
      <formula>IF(OR($L$6="en juego",$L$6="hoy!"),1,0)</formula>
    </cfRule>
  </conditionalFormatting>
  <conditionalFormatting sqref="F7">
    <cfRule type="expression" priority="84" dxfId="0" stopIfTrue="1">
      <formula>IF(OR($L$6="en juego",$L$6="hoy!"),1,0)</formula>
    </cfRule>
  </conditionalFormatting>
  <conditionalFormatting sqref="F12:F20">
    <cfRule type="expression" priority="83" dxfId="0" stopIfTrue="1">
      <formula>IF(OR($L$6="en juego",$L$6="hoy!"),1,0)</formula>
    </cfRule>
  </conditionalFormatting>
  <conditionalFormatting sqref="B6">
    <cfRule type="expression" priority="82" dxfId="0" stopIfTrue="1">
      <formula>IF(OR($L$6="en juego",$L$6="hoy!"),1,0)</formula>
    </cfRule>
  </conditionalFormatting>
  <conditionalFormatting sqref="B8">
    <cfRule type="expression" priority="81" dxfId="0" stopIfTrue="1">
      <formula>IF(OR($L$6="en juego",$L$6="hoy!"),1,0)</formula>
    </cfRule>
  </conditionalFormatting>
  <conditionalFormatting sqref="B10">
    <cfRule type="expression" priority="80" dxfId="0" stopIfTrue="1">
      <formula>IF(OR($L$6="en juego",$L$6="hoy!"),1,0)</formula>
    </cfRule>
  </conditionalFormatting>
  <conditionalFormatting sqref="B7">
    <cfRule type="expression" priority="79" dxfId="0" stopIfTrue="1">
      <formula>IF(OR($L$6="en juego",$L$6="hoy!"),1,0)</formula>
    </cfRule>
  </conditionalFormatting>
  <conditionalFormatting sqref="B9">
    <cfRule type="expression" priority="78" dxfId="0" stopIfTrue="1">
      <formula>IF(OR($L$6="en juego",$L$6="hoy!"),1,0)</formula>
    </cfRule>
  </conditionalFormatting>
  <conditionalFormatting sqref="B11">
    <cfRule type="expression" priority="77" dxfId="0" stopIfTrue="1">
      <formula>IF(OR($L$6="en juego",$L$6="hoy!"),1,0)</formula>
    </cfRule>
  </conditionalFormatting>
  <conditionalFormatting sqref="B12:B20">
    <cfRule type="expression" priority="76" dxfId="0" stopIfTrue="1">
      <formula>IF(OR($L$6="en juego",$L$6="hoy!"),1,0)</formula>
    </cfRule>
  </conditionalFormatting>
  <conditionalFormatting sqref="H6:K6">
    <cfRule type="expression" priority="75" dxfId="0" stopIfTrue="1">
      <formula>IF(OR($L$6="en juego",$L$6="hoy!"),1,0)</formula>
    </cfRule>
  </conditionalFormatting>
  <conditionalFormatting sqref="J7:K7">
    <cfRule type="expression" priority="74" dxfId="0" stopIfTrue="1">
      <formula>IF(OR($L$6="en juego",$L$6="hoy!"),1,0)</formula>
    </cfRule>
  </conditionalFormatting>
  <conditionalFormatting sqref="G6">
    <cfRule type="expression" priority="72" dxfId="0" stopIfTrue="1">
      <formula>IF(OR($L$6="en juego",$L$6="hoy!"),1,0)</formula>
    </cfRule>
  </conditionalFormatting>
  <conditionalFormatting sqref="G6">
    <cfRule type="expression" priority="71" dxfId="0" stopIfTrue="1">
      <formula>IF(OR($L$6="en juego",$L$6="hoy!"),1,0)</formula>
    </cfRule>
  </conditionalFormatting>
  <conditionalFormatting sqref="G6">
    <cfRule type="expression" priority="70" dxfId="0" stopIfTrue="1">
      <formula>IF(OR($L$8="en juego",$L$8="hoy!"),1,0)</formula>
    </cfRule>
  </conditionalFormatting>
  <conditionalFormatting sqref="G7">
    <cfRule type="expression" priority="69" dxfId="0" stopIfTrue="1">
      <formula>IF(OR($L$6="en juego",$L$6="hoy!"),1,0)</formula>
    </cfRule>
  </conditionalFormatting>
  <conditionalFormatting sqref="G7">
    <cfRule type="expression" priority="68" dxfId="0" stopIfTrue="1">
      <formula>IF(OR($L$6="en juego",$L$6="hoy!"),1,0)</formula>
    </cfRule>
  </conditionalFormatting>
  <conditionalFormatting sqref="G7">
    <cfRule type="expression" priority="67" dxfId="0" stopIfTrue="1">
      <formula>IF(OR($L$8="en juego",$L$8="hoy!"),1,0)</formula>
    </cfRule>
  </conditionalFormatting>
  <conditionalFormatting sqref="G8">
    <cfRule type="expression" priority="66" dxfId="0" stopIfTrue="1">
      <formula>IF(OR($L$6="en juego",$L$6="hoy!"),1,0)</formula>
    </cfRule>
  </conditionalFormatting>
  <conditionalFormatting sqref="G8">
    <cfRule type="expression" priority="65" dxfId="0" stopIfTrue="1">
      <formula>IF(OR($L$6="en juego",$L$6="hoy!"),1,0)</formula>
    </cfRule>
  </conditionalFormatting>
  <conditionalFormatting sqref="G8">
    <cfRule type="expression" priority="64" dxfId="0" stopIfTrue="1">
      <formula>IF(OR($L$8="en juego",$L$8="hoy!"),1,0)</formula>
    </cfRule>
  </conditionalFormatting>
  <conditionalFormatting sqref="H7:I8">
    <cfRule type="expression" priority="63" dxfId="0" stopIfTrue="1">
      <formula>IF(OR($L$6="en juego",$L$6="hoy!"),1,0)</formula>
    </cfRule>
  </conditionalFormatting>
  <conditionalFormatting sqref="J8:K8">
    <cfRule type="expression" priority="62" dxfId="0" stopIfTrue="1">
      <formula>IF(OR($L$6="en juego",$L$6="hoy!"),1,0)</formula>
    </cfRule>
  </conditionalFormatting>
  <conditionalFormatting sqref="G9">
    <cfRule type="expression" priority="61" dxfId="0" stopIfTrue="1">
      <formula>IF(OR($L$6="en juego",$L$6="hoy!"),1,0)</formula>
    </cfRule>
  </conditionalFormatting>
  <conditionalFormatting sqref="G9">
    <cfRule type="expression" priority="60" dxfId="0" stopIfTrue="1">
      <formula>IF(OR($L$6="en juego",$L$6="hoy!"),1,0)</formula>
    </cfRule>
  </conditionalFormatting>
  <conditionalFormatting sqref="G9">
    <cfRule type="expression" priority="59" dxfId="0" stopIfTrue="1">
      <formula>IF(OR($L$8="en juego",$L$8="hoy!"),1,0)</formula>
    </cfRule>
  </conditionalFormatting>
  <conditionalFormatting sqref="H9:I9">
    <cfRule type="expression" priority="58" dxfId="0" stopIfTrue="1">
      <formula>IF(OR($L$6="en juego",$L$6="hoy!"),1,0)</formula>
    </cfRule>
  </conditionalFormatting>
  <conditionalFormatting sqref="J9:K9">
    <cfRule type="expression" priority="57" dxfId="0" stopIfTrue="1">
      <formula>IF(OR($L$6="en juego",$L$6="hoy!"),1,0)</formula>
    </cfRule>
  </conditionalFormatting>
  <conditionalFormatting sqref="H10:I10">
    <cfRule type="expression" priority="56" dxfId="0" stopIfTrue="1">
      <formula>IF(OR($L$6="en juego",$L$6="hoy!"),1,0)</formula>
    </cfRule>
  </conditionalFormatting>
  <conditionalFormatting sqref="G10">
    <cfRule type="expression" priority="55" dxfId="0" stopIfTrue="1">
      <formula>IF(OR($L$6="en juego",$L$6="hoy!"),1,0)</formula>
    </cfRule>
  </conditionalFormatting>
  <conditionalFormatting sqref="G10">
    <cfRule type="expression" priority="54" dxfId="0" stopIfTrue="1">
      <formula>IF(OR($L$6="en juego",$L$6="hoy!"),1,0)</formula>
    </cfRule>
  </conditionalFormatting>
  <conditionalFormatting sqref="G10">
    <cfRule type="expression" priority="53" dxfId="0" stopIfTrue="1">
      <formula>IF(OR($L$8="en juego",$L$8="hoy!"),1,0)</formula>
    </cfRule>
  </conditionalFormatting>
  <conditionalFormatting sqref="J10:K10">
    <cfRule type="expression" priority="52" dxfId="0" stopIfTrue="1">
      <formula>IF(OR($L$6="en juego",$L$6="hoy!"),1,0)</formula>
    </cfRule>
  </conditionalFormatting>
  <conditionalFormatting sqref="H11:I11">
    <cfRule type="expression" priority="51" dxfId="0" stopIfTrue="1">
      <formula>IF(OR($L$6="en juego",$L$6="hoy!"),1,0)</formula>
    </cfRule>
  </conditionalFormatting>
  <conditionalFormatting sqref="G11">
    <cfRule type="expression" priority="50" dxfId="0" stopIfTrue="1">
      <formula>IF(OR($L$6="en juego",$L$6="hoy!"),1,0)</formula>
    </cfRule>
  </conditionalFormatting>
  <conditionalFormatting sqref="G11">
    <cfRule type="expression" priority="49" dxfId="0" stopIfTrue="1">
      <formula>IF(OR($L$6="en juego",$L$6="hoy!"),1,0)</formula>
    </cfRule>
  </conditionalFormatting>
  <conditionalFormatting sqref="G11">
    <cfRule type="expression" priority="48" dxfId="0" stopIfTrue="1">
      <formula>IF(OR($L$8="en juego",$L$8="hoy!"),1,0)</formula>
    </cfRule>
  </conditionalFormatting>
  <conditionalFormatting sqref="J11:K11">
    <cfRule type="expression" priority="47" dxfId="0" stopIfTrue="1">
      <formula>IF(OR($L$6="en juego",$L$6="hoy!"),1,0)</formula>
    </cfRule>
  </conditionalFormatting>
  <conditionalFormatting sqref="H12:I12">
    <cfRule type="expression" priority="46" dxfId="0" stopIfTrue="1">
      <formula>IF(OR($L$6="en juego",$L$6="hoy!"),1,0)</formula>
    </cfRule>
  </conditionalFormatting>
  <conditionalFormatting sqref="J12:K12">
    <cfRule type="expression" priority="45" dxfId="0" stopIfTrue="1">
      <formula>IF(OR($L$6="en juego",$L$6="hoy!"),1,0)</formula>
    </cfRule>
  </conditionalFormatting>
  <conditionalFormatting sqref="G12">
    <cfRule type="expression" priority="44" dxfId="0" stopIfTrue="1">
      <formula>IF(OR($L$6="en juego",$L$6="hoy!"),1,0)</formula>
    </cfRule>
  </conditionalFormatting>
  <conditionalFormatting sqref="G12">
    <cfRule type="expression" priority="43" dxfId="0" stopIfTrue="1">
      <formula>IF(OR($L$6="en juego",$L$6="hoy!"),1,0)</formula>
    </cfRule>
  </conditionalFormatting>
  <conditionalFormatting sqref="G12">
    <cfRule type="expression" priority="42" dxfId="0" stopIfTrue="1">
      <formula>IF(OR($L$8="en juego",$L$8="hoy!"),1,0)</formula>
    </cfRule>
  </conditionalFormatting>
  <conditionalFormatting sqref="H13:I14">
    <cfRule type="expression" priority="41" dxfId="0" stopIfTrue="1">
      <formula>IF(OR($L$6="en juego",$L$6="hoy!"),1,0)</formula>
    </cfRule>
  </conditionalFormatting>
  <conditionalFormatting sqref="G13">
    <cfRule type="expression" priority="40" dxfId="0" stopIfTrue="1">
      <formula>IF(OR($L$6="en juego",$L$6="hoy!"),1,0)</formula>
    </cfRule>
  </conditionalFormatting>
  <conditionalFormatting sqref="G13">
    <cfRule type="expression" priority="39" dxfId="0" stopIfTrue="1">
      <formula>IF(OR($L$6="en juego",$L$6="hoy!"),1,0)</formula>
    </cfRule>
  </conditionalFormatting>
  <conditionalFormatting sqref="G13">
    <cfRule type="expression" priority="38" dxfId="0" stopIfTrue="1">
      <formula>IF(OR($L$8="en juego",$L$8="hoy!"),1,0)</formula>
    </cfRule>
  </conditionalFormatting>
  <conditionalFormatting sqref="G14">
    <cfRule type="expression" priority="37" dxfId="0" stopIfTrue="1">
      <formula>IF(OR($L$6="en juego",$L$6="hoy!"),1,0)</formula>
    </cfRule>
  </conditionalFormatting>
  <conditionalFormatting sqref="G14">
    <cfRule type="expression" priority="36" dxfId="0" stopIfTrue="1">
      <formula>IF(OR($L$6="en juego",$L$6="hoy!"),1,0)</formula>
    </cfRule>
  </conditionalFormatting>
  <conditionalFormatting sqref="G14">
    <cfRule type="expression" priority="35" dxfId="0" stopIfTrue="1">
      <formula>IF(OR($L$8="en juego",$L$8="hoy!"),1,0)</formula>
    </cfRule>
  </conditionalFormatting>
  <conditionalFormatting sqref="J13:K13">
    <cfRule type="expression" priority="34" dxfId="0" stopIfTrue="1">
      <formula>IF(OR($L$6="en juego",$L$6="hoy!"),1,0)</formula>
    </cfRule>
  </conditionalFormatting>
  <conditionalFormatting sqref="J14:K14">
    <cfRule type="expression" priority="33" dxfId="0" stopIfTrue="1">
      <formula>IF(OR($L$6="en juego",$L$6="hoy!"),1,0)</formula>
    </cfRule>
  </conditionalFormatting>
  <conditionalFormatting sqref="H15:I16">
    <cfRule type="expression" priority="32" dxfId="0" stopIfTrue="1">
      <formula>IF(OR($L$6="en juego",$L$6="hoy!"),1,0)</formula>
    </cfRule>
  </conditionalFormatting>
  <conditionalFormatting sqref="G15">
    <cfRule type="expression" priority="31" dxfId="0" stopIfTrue="1">
      <formula>IF(OR($L$6="en juego",$L$6="hoy!"),1,0)</formula>
    </cfRule>
  </conditionalFormatting>
  <conditionalFormatting sqref="G15">
    <cfRule type="expression" priority="30" dxfId="0" stopIfTrue="1">
      <formula>IF(OR($L$6="en juego",$L$6="hoy!"),1,0)</formula>
    </cfRule>
  </conditionalFormatting>
  <conditionalFormatting sqref="G15">
    <cfRule type="expression" priority="29" dxfId="0" stopIfTrue="1">
      <formula>IF(OR($L$8="en juego",$L$8="hoy!"),1,0)</formula>
    </cfRule>
  </conditionalFormatting>
  <conditionalFormatting sqref="G16">
    <cfRule type="expression" priority="28" dxfId="0" stopIfTrue="1">
      <formula>IF(OR($L$6="en juego",$L$6="hoy!"),1,0)</formula>
    </cfRule>
  </conditionalFormatting>
  <conditionalFormatting sqref="G16">
    <cfRule type="expression" priority="27" dxfId="0" stopIfTrue="1">
      <formula>IF(OR($L$6="en juego",$L$6="hoy!"),1,0)</formula>
    </cfRule>
  </conditionalFormatting>
  <conditionalFormatting sqref="G16">
    <cfRule type="expression" priority="26" dxfId="0" stopIfTrue="1">
      <formula>IF(OR($L$8="en juego",$L$8="hoy!"),1,0)</formula>
    </cfRule>
  </conditionalFormatting>
  <conditionalFormatting sqref="J15:K15">
    <cfRule type="expression" priority="25" dxfId="0" stopIfTrue="1">
      <formula>IF(OR($L$6="en juego",$L$6="hoy!"),1,0)</formula>
    </cfRule>
  </conditionalFormatting>
  <conditionalFormatting sqref="J16:K16">
    <cfRule type="expression" priority="24" dxfId="0" stopIfTrue="1">
      <formula>IF(OR($L$6="en juego",$L$6="hoy!"),1,0)</formula>
    </cfRule>
  </conditionalFormatting>
  <conditionalFormatting sqref="H17:I18">
    <cfRule type="expression" priority="18" dxfId="0" stopIfTrue="1">
      <formula>IF(OR($L$6="en juego",$L$6="hoy!"),1,0)</formula>
    </cfRule>
  </conditionalFormatting>
  <conditionalFormatting sqref="G17">
    <cfRule type="expression" priority="17" dxfId="0" stopIfTrue="1">
      <formula>IF(OR($L$6="en juego",$L$6="hoy!"),1,0)</formula>
    </cfRule>
  </conditionalFormatting>
  <conditionalFormatting sqref="G17">
    <cfRule type="expression" priority="16" dxfId="0" stopIfTrue="1">
      <formula>IF(OR($L$6="en juego",$L$6="hoy!"),1,0)</formula>
    </cfRule>
  </conditionalFormatting>
  <conditionalFormatting sqref="G17">
    <cfRule type="expression" priority="15" dxfId="0" stopIfTrue="1">
      <formula>IF(OR($L$8="en juego",$L$8="hoy!"),1,0)</formula>
    </cfRule>
  </conditionalFormatting>
  <conditionalFormatting sqref="G18">
    <cfRule type="expression" priority="14" dxfId="0" stopIfTrue="1">
      <formula>IF(OR($L$6="en juego",$L$6="hoy!"),1,0)</formula>
    </cfRule>
  </conditionalFormatting>
  <conditionalFormatting sqref="G18">
    <cfRule type="expression" priority="13" dxfId="0" stopIfTrue="1">
      <formula>IF(OR($L$6="en juego",$L$6="hoy!"),1,0)</formula>
    </cfRule>
  </conditionalFormatting>
  <conditionalFormatting sqref="G18">
    <cfRule type="expression" priority="12" dxfId="0" stopIfTrue="1">
      <formula>IF(OR($L$8="en juego",$L$8="hoy!"),1,0)</formula>
    </cfRule>
  </conditionalFormatting>
  <conditionalFormatting sqref="J17:K17">
    <cfRule type="expression" priority="11" dxfId="0" stopIfTrue="1">
      <formula>IF(OR($L$6="en juego",$L$6="hoy!"),1,0)</formula>
    </cfRule>
  </conditionalFormatting>
  <conditionalFormatting sqref="J18:K18">
    <cfRule type="expression" priority="10" dxfId="0" stopIfTrue="1">
      <formula>IF(OR($L$6="en juego",$L$6="hoy!"),1,0)</formula>
    </cfRule>
  </conditionalFormatting>
  <conditionalFormatting sqref="H19:I20">
    <cfRule type="expression" priority="9" dxfId="0" stopIfTrue="1">
      <formula>IF(OR($L$6="en juego",$L$6="hoy!"),1,0)</formula>
    </cfRule>
  </conditionalFormatting>
  <conditionalFormatting sqref="G19">
    <cfRule type="expression" priority="8" dxfId="0" stopIfTrue="1">
      <formula>IF(OR($L$6="en juego",$L$6="hoy!"),1,0)</formula>
    </cfRule>
  </conditionalFormatting>
  <conditionalFormatting sqref="G19">
    <cfRule type="expression" priority="7" dxfId="0" stopIfTrue="1">
      <formula>IF(OR($L$6="en juego",$L$6="hoy!"),1,0)</formula>
    </cfRule>
  </conditionalFormatting>
  <conditionalFormatting sqref="G19">
    <cfRule type="expression" priority="6" dxfId="0" stopIfTrue="1">
      <formula>IF(OR($L$8="en juego",$L$8="hoy!"),1,0)</formula>
    </cfRule>
  </conditionalFormatting>
  <conditionalFormatting sqref="G20">
    <cfRule type="expression" priority="5" dxfId="0" stopIfTrue="1">
      <formula>IF(OR($L$6="en juego",$L$6="hoy!"),1,0)</formula>
    </cfRule>
  </conditionalFormatting>
  <conditionalFormatting sqref="G20">
    <cfRule type="expression" priority="4" dxfId="0" stopIfTrue="1">
      <formula>IF(OR($L$6="en juego",$L$6="hoy!"),1,0)</formula>
    </cfRule>
  </conditionalFormatting>
  <conditionalFormatting sqref="G20">
    <cfRule type="expression" priority="3" dxfId="0" stopIfTrue="1">
      <formula>IF(OR($L$8="en juego",$L$8="hoy!"),1,0)</formula>
    </cfRule>
  </conditionalFormatting>
  <conditionalFormatting sqref="J19:K19">
    <cfRule type="expression" priority="2" dxfId="0" stopIfTrue="1">
      <formula>IF(OR($L$6="en juego",$L$6="hoy!"),1,0)</formula>
    </cfRule>
  </conditionalFormatting>
  <conditionalFormatting sqref="J20:K20">
    <cfRule type="expression" priority="1" dxfId="0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26 E6:E26">
      <formula1>0</formula1>
      <formula2>99</formula2>
    </dataValidation>
  </dataValidations>
  <printOptions/>
  <pageMargins left="0.75" right="0.75" top="1" bottom="1" header="0" footer="0"/>
  <pageSetup fitToHeight="1" fitToWidth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GridLines="0" showRowColHeaders="0" showOutlineSymbols="0" zoomScale="90" zoomScaleNormal="90" zoomScalePageLayoutView="0" workbookViewId="0" topLeftCell="A1">
      <selection activeCell="B17" sqref="B17"/>
    </sheetView>
  </sheetViews>
  <sheetFormatPr defaultColWidth="9.140625" defaultRowHeight="12.75"/>
  <cols>
    <col min="1" max="1" width="4.7109375" style="157" customWidth="1"/>
    <col min="2" max="2" width="34.28125" style="157" customWidth="1"/>
    <col min="3" max="3" width="3.28125" style="157" customWidth="1"/>
    <col min="4" max="4" width="1.7109375" style="157" customWidth="1"/>
    <col min="5" max="5" width="3.421875" style="157" customWidth="1"/>
    <col min="6" max="7" width="34.28125" style="157" customWidth="1"/>
    <col min="8" max="15" width="12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 customWidth="1"/>
  </cols>
  <sheetData>
    <row r="1" spans="1:20" s="156" customFormat="1" ht="34.5" customHeight="1">
      <c r="A1" s="253" t="s">
        <v>123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155"/>
    </row>
    <row r="2" spans="1:20" s="156" customFormat="1" ht="34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85"/>
    </row>
    <row r="3" spans="7:18" ht="21" customHeight="1" thickBot="1">
      <c r="G3" s="158"/>
      <c r="L3" s="159"/>
      <c r="M3" s="160"/>
      <c r="R3" s="158"/>
    </row>
    <row r="4" spans="2:19" ht="13.5" thickBot="1">
      <c r="B4" s="270" t="s">
        <v>12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2"/>
      <c r="N4" s="220"/>
      <c r="P4" s="288" t="s">
        <v>125</v>
      </c>
      <c r="Q4" s="280"/>
      <c r="R4" s="280"/>
      <c r="S4" s="281"/>
    </row>
    <row r="5" spans="2:19" ht="13.5" thickBot="1">
      <c r="B5" s="221"/>
      <c r="C5" s="222"/>
      <c r="D5" s="222"/>
      <c r="E5" s="222"/>
      <c r="F5" s="222"/>
      <c r="G5" s="235" t="s">
        <v>58</v>
      </c>
      <c r="H5" s="265" t="s">
        <v>59</v>
      </c>
      <c r="I5" s="265"/>
      <c r="J5" s="265" t="s">
        <v>60</v>
      </c>
      <c r="K5" s="265"/>
      <c r="L5" s="256" t="s">
        <v>113</v>
      </c>
      <c r="M5" s="256"/>
      <c r="N5" s="236" t="s">
        <v>122</v>
      </c>
      <c r="P5" s="282"/>
      <c r="Q5" s="283"/>
      <c r="R5" s="283"/>
      <c r="S5" s="284"/>
    </row>
    <row r="6" spans="1:19" ht="17.25" customHeight="1">
      <c r="A6" s="195">
        <v>1</v>
      </c>
      <c r="B6" s="197" t="str">
        <f ca="1">CELL("CONTENIDO",Q7)</f>
        <v>NIUPI F.C.</v>
      </c>
      <c r="C6" s="163"/>
      <c r="D6" s="164" t="s">
        <v>13</v>
      </c>
      <c r="E6" s="163"/>
      <c r="F6" s="162" t="str">
        <f ca="1">CELL("CONTENIDO",Q9)</f>
        <v>CITRATO DE METELO</v>
      </c>
      <c r="G6" s="239" t="s">
        <v>145</v>
      </c>
      <c r="H6" s="252" t="s">
        <v>158</v>
      </c>
      <c r="I6" s="252"/>
      <c r="J6" s="255">
        <v>0.3333333333333333</v>
      </c>
      <c r="K6" s="255"/>
      <c r="L6" s="258"/>
      <c r="M6" s="258"/>
      <c r="N6" s="233"/>
      <c r="O6" s="161"/>
      <c r="P6" s="221"/>
      <c r="Q6" s="222"/>
      <c r="R6" s="223"/>
      <c r="S6" s="224"/>
    </row>
    <row r="7" spans="1:19" ht="17.25" customHeight="1">
      <c r="A7" s="195">
        <v>2</v>
      </c>
      <c r="B7" s="197" t="str">
        <f ca="1">CELL("CONTENIDO",Q11)</f>
        <v>CSK LA ROPA</v>
      </c>
      <c r="C7" s="163"/>
      <c r="D7" s="164" t="s">
        <v>13</v>
      </c>
      <c r="E7" s="163"/>
      <c r="F7" s="162" t="str">
        <f ca="1">CELL("CONTENIDO",Q13)</f>
        <v>MULAX F.C.</v>
      </c>
      <c r="G7" s="232" t="s">
        <v>145</v>
      </c>
      <c r="H7" s="252" t="s">
        <v>148</v>
      </c>
      <c r="I7" s="252"/>
      <c r="J7" s="255">
        <v>0.4166666666666667</v>
      </c>
      <c r="K7" s="255"/>
      <c r="L7" s="258"/>
      <c r="M7" s="258"/>
      <c r="N7" s="233"/>
      <c r="O7" s="151"/>
      <c r="P7" s="214"/>
      <c r="Q7" s="269" t="s">
        <v>127</v>
      </c>
      <c r="R7" s="269"/>
      <c r="S7" s="215"/>
    </row>
    <row r="8" spans="1:19" ht="17.25" customHeight="1">
      <c r="A8" s="195">
        <v>3</v>
      </c>
      <c r="B8" s="197" t="str">
        <f ca="1">CELL("CONTENIDO",Q15)</f>
        <v>KHAREBERG F.C.</v>
      </c>
      <c r="C8" s="163"/>
      <c r="D8" s="164" t="s">
        <v>13</v>
      </c>
      <c r="E8" s="163"/>
      <c r="F8" s="162" t="str">
        <f ca="1">CELL("CONTENIDO",Q17)</f>
        <v>LOS REVUELTOS FC</v>
      </c>
      <c r="G8" s="232" t="s">
        <v>143</v>
      </c>
      <c r="H8" s="252" t="s">
        <v>150</v>
      </c>
      <c r="I8" s="252"/>
      <c r="J8" s="255">
        <v>0.5416666666666666</v>
      </c>
      <c r="K8" s="255"/>
      <c r="L8" s="258"/>
      <c r="M8" s="258"/>
      <c r="N8" s="233"/>
      <c r="O8" s="152"/>
      <c r="P8" s="216"/>
      <c r="Q8" s="48"/>
      <c r="R8" s="62"/>
      <c r="S8" s="217"/>
    </row>
    <row r="9" spans="1:19" ht="17.25" customHeight="1">
      <c r="A9" s="195">
        <v>4</v>
      </c>
      <c r="B9" s="197" t="str">
        <f ca="1">CELL("CONTENIDO",Q7)</f>
        <v>NIUPI F.C.</v>
      </c>
      <c r="C9" s="163"/>
      <c r="D9" s="164" t="s">
        <v>13</v>
      </c>
      <c r="E9" s="163"/>
      <c r="F9" s="162" t="str">
        <f ca="1">CELL("CONTENIDO",Q11)</f>
        <v>CSK LA ROPA</v>
      </c>
      <c r="G9" s="232" t="s">
        <v>145</v>
      </c>
      <c r="H9" s="252" t="s">
        <v>151</v>
      </c>
      <c r="I9" s="252"/>
      <c r="J9" s="255">
        <v>0.4166666666666667</v>
      </c>
      <c r="K9" s="255"/>
      <c r="L9" s="258"/>
      <c r="M9" s="258"/>
      <c r="N9" s="233"/>
      <c r="O9" s="161"/>
      <c r="P9" s="214"/>
      <c r="Q9" s="269" t="s">
        <v>131</v>
      </c>
      <c r="R9" s="269"/>
      <c r="S9" s="215"/>
    </row>
    <row r="10" spans="1:19" ht="17.25" customHeight="1">
      <c r="A10" s="195">
        <v>5</v>
      </c>
      <c r="B10" s="197" t="str">
        <f ca="1">CELL("CONTENIDO",Q9)</f>
        <v>CITRATO DE METELO</v>
      </c>
      <c r="C10" s="163"/>
      <c r="D10" s="164" t="s">
        <v>13</v>
      </c>
      <c r="E10" s="163"/>
      <c r="F10" s="162" t="str">
        <f ca="1">CELL("CONTENIDO",Q15)</f>
        <v>KHAREBERG F.C.</v>
      </c>
      <c r="G10" s="239" t="s">
        <v>146</v>
      </c>
      <c r="H10" s="252" t="s">
        <v>154</v>
      </c>
      <c r="I10" s="252"/>
      <c r="J10" s="255">
        <v>0.3333333333333333</v>
      </c>
      <c r="K10" s="255"/>
      <c r="L10" s="258"/>
      <c r="M10" s="258"/>
      <c r="N10" s="233"/>
      <c r="O10" s="161"/>
      <c r="P10" s="216"/>
      <c r="Q10" s="48"/>
      <c r="R10" s="62"/>
      <c r="S10" s="217"/>
    </row>
    <row r="11" spans="1:19" ht="17.25" customHeight="1">
      <c r="A11" s="195">
        <v>6</v>
      </c>
      <c r="B11" s="197" t="str">
        <f ca="1">CELL("CONTENIDO",Q13)</f>
        <v>MULAX F.C.</v>
      </c>
      <c r="C11" s="163"/>
      <c r="D11" s="164" t="s">
        <v>13</v>
      </c>
      <c r="E11" s="163"/>
      <c r="F11" s="162" t="str">
        <f ca="1">CELL("CONTENIDO",Q17)</f>
        <v>LOS REVUELTOS FC</v>
      </c>
      <c r="G11" s="232" t="s">
        <v>144</v>
      </c>
      <c r="H11" s="252" t="s">
        <v>153</v>
      </c>
      <c r="I11" s="252"/>
      <c r="J11" s="255">
        <v>0.625</v>
      </c>
      <c r="K11" s="255"/>
      <c r="L11" s="258"/>
      <c r="M11" s="258"/>
      <c r="N11" s="233"/>
      <c r="O11" s="161"/>
      <c r="P11" s="214"/>
      <c r="Q11" s="269" t="s">
        <v>134</v>
      </c>
      <c r="R11" s="269"/>
      <c r="S11" s="215"/>
    </row>
    <row r="12" spans="1:19" ht="17.25" customHeight="1">
      <c r="A12" s="195">
        <v>7</v>
      </c>
      <c r="B12" s="197" t="str">
        <f ca="1">CELL("CONTENIDO",Q7)</f>
        <v>NIUPI F.C.</v>
      </c>
      <c r="C12" s="163"/>
      <c r="D12" s="164" t="s">
        <v>13</v>
      </c>
      <c r="E12" s="163"/>
      <c r="F12" s="162" t="str">
        <f ca="1">CELL("CONTENIDO",Q15)</f>
        <v>KHAREBERG F.C.</v>
      </c>
      <c r="G12" s="239" t="s">
        <v>144</v>
      </c>
      <c r="H12" s="252" t="s">
        <v>153</v>
      </c>
      <c r="I12" s="252"/>
      <c r="J12" s="255">
        <v>0.5416666666666666</v>
      </c>
      <c r="K12" s="255"/>
      <c r="L12" s="258"/>
      <c r="M12" s="258"/>
      <c r="N12" s="233"/>
      <c r="O12" s="161"/>
      <c r="P12" s="216"/>
      <c r="Q12" s="48"/>
      <c r="R12" s="62"/>
      <c r="S12" s="217"/>
    </row>
    <row r="13" spans="1:19" ht="17.25" customHeight="1">
      <c r="A13" s="195">
        <v>8</v>
      </c>
      <c r="B13" s="197" t="str">
        <f ca="1">CELL("CONTENIDO",Q9)</f>
        <v>CITRATO DE METELO</v>
      </c>
      <c r="C13" s="163"/>
      <c r="D13" s="164" t="s">
        <v>13</v>
      </c>
      <c r="E13" s="163"/>
      <c r="F13" s="162" t="str">
        <f ca="1">CELL("CONTENIDO",Q13)</f>
        <v>MULAX F.C.</v>
      </c>
      <c r="G13" s="232" t="s">
        <v>145</v>
      </c>
      <c r="H13" s="252" t="s">
        <v>156</v>
      </c>
      <c r="I13" s="252"/>
      <c r="J13" s="255">
        <v>0.4166666666666667</v>
      </c>
      <c r="K13" s="255"/>
      <c r="L13" s="258"/>
      <c r="M13" s="258"/>
      <c r="N13" s="233"/>
      <c r="O13" s="161"/>
      <c r="P13" s="214"/>
      <c r="Q13" s="269" t="s">
        <v>137</v>
      </c>
      <c r="R13" s="269"/>
      <c r="S13" s="215"/>
    </row>
    <row r="14" spans="1:19" ht="17.25" customHeight="1">
      <c r="A14" s="195">
        <v>9</v>
      </c>
      <c r="B14" s="197" t="str">
        <f ca="1">CELL("CONTENIDO",Q11)</f>
        <v>CSK LA ROPA</v>
      </c>
      <c r="C14" s="163"/>
      <c r="D14" s="164" t="s">
        <v>13</v>
      </c>
      <c r="E14" s="163"/>
      <c r="F14" s="162" t="str">
        <f ca="1">CELL("CONTENIDO",Q17)</f>
        <v>LOS REVUELTOS FC</v>
      </c>
      <c r="G14" s="232" t="s">
        <v>143</v>
      </c>
      <c r="H14" s="252" t="s">
        <v>155</v>
      </c>
      <c r="I14" s="252"/>
      <c r="J14" s="255">
        <v>0.5416666666666666</v>
      </c>
      <c r="K14" s="255"/>
      <c r="L14" s="258"/>
      <c r="M14" s="258"/>
      <c r="N14" s="233"/>
      <c r="O14" s="161"/>
      <c r="P14" s="216"/>
      <c r="Q14" s="48"/>
      <c r="R14" s="62"/>
      <c r="S14" s="217"/>
    </row>
    <row r="15" spans="1:19" ht="17.25" customHeight="1">
      <c r="A15" s="195">
        <v>10</v>
      </c>
      <c r="B15" s="197" t="str">
        <f ca="1">CELL("CONTENIDO",Q7)</f>
        <v>NIUPI F.C.</v>
      </c>
      <c r="C15" s="163"/>
      <c r="D15" s="164" t="s">
        <v>13</v>
      </c>
      <c r="E15" s="163"/>
      <c r="F15" s="162" t="str">
        <f ca="1">CELL("CONTENIDO",Q13)</f>
        <v>MULAX F.C.</v>
      </c>
      <c r="G15" s="232" t="s">
        <v>146</v>
      </c>
      <c r="H15" s="252" t="s">
        <v>155</v>
      </c>
      <c r="I15" s="252"/>
      <c r="J15" s="255">
        <v>0.5416666666666666</v>
      </c>
      <c r="K15" s="255"/>
      <c r="L15" s="258"/>
      <c r="M15" s="258"/>
      <c r="N15" s="233"/>
      <c r="O15" s="161"/>
      <c r="P15" s="214"/>
      <c r="Q15" s="269" t="s">
        <v>140</v>
      </c>
      <c r="R15" s="269"/>
      <c r="S15" s="215"/>
    </row>
    <row r="16" spans="1:19" ht="17.25" customHeight="1">
      <c r="A16" s="195">
        <v>11</v>
      </c>
      <c r="B16" s="197" t="str">
        <f ca="1">CELL("CONTENIDO",Q11)</f>
        <v>CSK LA ROPA</v>
      </c>
      <c r="C16" s="163"/>
      <c r="D16" s="164" t="s">
        <v>13</v>
      </c>
      <c r="E16" s="163"/>
      <c r="F16" s="162" t="str">
        <f ca="1">CELL("CONTENIDO",Q15)</f>
        <v>KHAREBERG F.C.</v>
      </c>
      <c r="G16" s="232" t="s">
        <v>145</v>
      </c>
      <c r="H16" s="252" t="s">
        <v>158</v>
      </c>
      <c r="I16" s="252"/>
      <c r="J16" s="255">
        <v>0.4166666666666667</v>
      </c>
      <c r="K16" s="255"/>
      <c r="L16" s="258"/>
      <c r="M16" s="258"/>
      <c r="N16" s="233"/>
      <c r="O16" s="161"/>
      <c r="P16" s="216"/>
      <c r="Q16" s="48"/>
      <c r="R16" s="62"/>
      <c r="S16" s="217"/>
    </row>
    <row r="17" spans="1:19" ht="17.25" customHeight="1">
      <c r="A17" s="195">
        <v>12</v>
      </c>
      <c r="B17" s="197" t="str">
        <f ca="1">CELL("CONTENIDO",Q9)</f>
        <v>CITRATO DE METELO</v>
      </c>
      <c r="C17" s="163"/>
      <c r="D17" s="164" t="s">
        <v>13</v>
      </c>
      <c r="E17" s="163"/>
      <c r="F17" s="162" t="str">
        <f ca="1">CELL("CONTENIDO",Q17)</f>
        <v>LOS REVUELTOS FC</v>
      </c>
      <c r="G17" s="232" t="s">
        <v>145</v>
      </c>
      <c r="H17" s="252" t="s">
        <v>160</v>
      </c>
      <c r="I17" s="252"/>
      <c r="J17" s="289">
        <v>0.4166666666666667</v>
      </c>
      <c r="K17" s="290"/>
      <c r="L17" s="258"/>
      <c r="M17" s="258"/>
      <c r="N17" s="233"/>
      <c r="O17" s="161"/>
      <c r="P17" s="214"/>
      <c r="Q17" s="269" t="s">
        <v>162</v>
      </c>
      <c r="R17" s="269"/>
      <c r="S17" s="215"/>
    </row>
    <row r="18" spans="1:19" ht="17.25" customHeight="1">
      <c r="A18" s="195">
        <v>13</v>
      </c>
      <c r="B18" s="197" t="str">
        <f ca="1">CELL("CONTENIDO",Q7)</f>
        <v>NIUPI F.C.</v>
      </c>
      <c r="C18" s="163"/>
      <c r="D18" s="164" t="s">
        <v>13</v>
      </c>
      <c r="E18" s="163"/>
      <c r="F18" s="162" t="str">
        <f ca="1">CELL("CONTENIDO",Q17)</f>
        <v>LOS REVUELTOS FC</v>
      </c>
      <c r="G18" s="232" t="s">
        <v>144</v>
      </c>
      <c r="H18" s="252" t="s">
        <v>159</v>
      </c>
      <c r="I18" s="252"/>
      <c r="J18" s="289">
        <v>0.5416666666666666</v>
      </c>
      <c r="K18" s="290"/>
      <c r="L18" s="258"/>
      <c r="M18" s="258"/>
      <c r="N18" s="233"/>
      <c r="O18" s="161"/>
      <c r="P18" s="216"/>
      <c r="Q18" s="48"/>
      <c r="R18" s="62"/>
      <c r="S18" s="217"/>
    </row>
    <row r="19" spans="1:19" ht="17.25" customHeight="1" thickBot="1">
      <c r="A19" s="195">
        <v>14</v>
      </c>
      <c r="B19" s="197" t="str">
        <f ca="1">CELL("CONTENIDO",Q9)</f>
        <v>CITRATO DE METELO</v>
      </c>
      <c r="C19" s="163"/>
      <c r="D19" s="164" t="s">
        <v>13</v>
      </c>
      <c r="E19" s="163"/>
      <c r="F19" s="162" t="str">
        <f ca="1">CELL("CONTENIDO",Q11)</f>
        <v>CSK LA ROPA</v>
      </c>
      <c r="G19" s="232" t="s">
        <v>144</v>
      </c>
      <c r="H19" s="252" t="s">
        <v>161</v>
      </c>
      <c r="I19" s="252"/>
      <c r="J19" s="255">
        <v>0.5416666666666666</v>
      </c>
      <c r="K19" s="255"/>
      <c r="L19" s="258"/>
      <c r="M19" s="258"/>
      <c r="N19" s="233"/>
      <c r="O19" s="161"/>
      <c r="P19" s="218"/>
      <c r="Q19" s="287"/>
      <c r="R19" s="287"/>
      <c r="S19" s="219"/>
    </row>
    <row r="20" spans="1:19" ht="17.25" customHeight="1" thickBot="1">
      <c r="A20" s="195">
        <v>15</v>
      </c>
      <c r="B20" s="198" t="str">
        <f ca="1">CELL("CONTENIDO",Q13)</f>
        <v>MULAX F.C.</v>
      </c>
      <c r="C20" s="199"/>
      <c r="D20" s="200" t="s">
        <v>13</v>
      </c>
      <c r="E20" s="199"/>
      <c r="F20" s="201" t="str">
        <f ca="1">CELL("CONTENIDO",Q15)</f>
        <v>KHAREBERG F.C.</v>
      </c>
      <c r="G20" s="232" t="s">
        <v>144</v>
      </c>
      <c r="H20" s="252" t="s">
        <v>161</v>
      </c>
      <c r="I20" s="252"/>
      <c r="J20" s="255">
        <v>0.625</v>
      </c>
      <c r="K20" s="255"/>
      <c r="L20" s="275"/>
      <c r="M20" s="275"/>
      <c r="N20" s="234"/>
      <c r="O20" s="161"/>
      <c r="P20" s="165"/>
      <c r="Q20" s="177"/>
      <c r="R20" s="177"/>
      <c r="S20" s="165"/>
    </row>
    <row r="21" spans="1:26" ht="17.25" customHeight="1">
      <c r="A21" s="195"/>
      <c r="B21" s="227"/>
      <c r="C21" s="228"/>
      <c r="D21" s="227"/>
      <c r="E21" s="228"/>
      <c r="F21" s="227"/>
      <c r="G21" s="229"/>
      <c r="H21" s="276"/>
      <c r="I21" s="276"/>
      <c r="J21" s="277"/>
      <c r="K21" s="277"/>
      <c r="L21" s="278"/>
      <c r="M21" s="278"/>
      <c r="N21" s="230"/>
      <c r="O21" s="161"/>
      <c r="P21" s="165"/>
      <c r="Q21" s="177"/>
      <c r="R21" s="177"/>
      <c r="S21" s="165"/>
      <c r="T21" s="161"/>
      <c r="U21" s="161"/>
      <c r="V21" s="161"/>
      <c r="W21" s="161"/>
      <c r="X21" s="161"/>
      <c r="Y21" s="161"/>
      <c r="Z21" s="161"/>
    </row>
    <row r="22" spans="1:26" ht="17.25" customHeight="1">
      <c r="A22" s="195"/>
      <c r="B22" s="227"/>
      <c r="C22" s="228"/>
      <c r="D22" s="227"/>
      <c r="E22" s="228"/>
      <c r="F22" s="227"/>
      <c r="G22" s="229"/>
      <c r="H22" s="276"/>
      <c r="I22" s="276"/>
      <c r="J22" s="277"/>
      <c r="K22" s="277"/>
      <c r="L22" s="278"/>
      <c r="M22" s="278"/>
      <c r="N22" s="230"/>
      <c r="O22" s="161"/>
      <c r="P22" s="165"/>
      <c r="Q22" s="177"/>
      <c r="R22" s="177"/>
      <c r="S22" s="165"/>
      <c r="T22" s="161"/>
      <c r="U22" s="161"/>
      <c r="V22" s="161"/>
      <c r="W22" s="161"/>
      <c r="X22" s="161"/>
      <c r="Y22" s="161"/>
      <c r="Z22" s="161"/>
    </row>
    <row r="23" spans="1:26" ht="17.25" customHeight="1">
      <c r="A23" s="195"/>
      <c r="B23" s="227"/>
      <c r="C23" s="228"/>
      <c r="D23" s="227"/>
      <c r="E23" s="228"/>
      <c r="F23" s="227"/>
      <c r="G23" s="229"/>
      <c r="H23" s="276"/>
      <c r="I23" s="276"/>
      <c r="J23" s="277"/>
      <c r="K23" s="277"/>
      <c r="L23" s="278"/>
      <c r="M23" s="278"/>
      <c r="N23" s="230"/>
      <c r="O23" s="161"/>
      <c r="P23" s="165"/>
      <c r="Q23" s="177"/>
      <c r="R23" s="177"/>
      <c r="S23" s="165"/>
      <c r="T23" s="161"/>
      <c r="U23" s="161"/>
      <c r="V23" s="161"/>
      <c r="W23" s="161"/>
      <c r="X23" s="161"/>
      <c r="Y23" s="161"/>
      <c r="Z23" s="161"/>
    </row>
    <row r="24" spans="1:26" ht="17.25" customHeight="1">
      <c r="A24" s="195"/>
      <c r="B24" s="227"/>
      <c r="C24" s="228"/>
      <c r="D24" s="227"/>
      <c r="E24" s="228"/>
      <c r="F24" s="227"/>
      <c r="G24" s="229"/>
      <c r="H24" s="276"/>
      <c r="I24" s="276"/>
      <c r="J24" s="277"/>
      <c r="K24" s="277"/>
      <c r="L24" s="278"/>
      <c r="M24" s="278"/>
      <c r="N24" s="230"/>
      <c r="O24" s="161"/>
      <c r="P24" s="165"/>
      <c r="Q24" s="177"/>
      <c r="R24" s="177"/>
      <c r="S24" s="165"/>
      <c r="T24" s="161"/>
      <c r="U24" s="161"/>
      <c r="V24" s="161"/>
      <c r="W24" s="161"/>
      <c r="X24" s="161"/>
      <c r="Y24" s="161"/>
      <c r="Z24" s="161"/>
    </row>
    <row r="25" spans="1:26" ht="17.25" customHeight="1">
      <c r="A25" s="195"/>
      <c r="B25" s="227"/>
      <c r="C25" s="228"/>
      <c r="D25" s="227"/>
      <c r="E25" s="228"/>
      <c r="F25" s="227"/>
      <c r="G25" s="229"/>
      <c r="H25" s="276"/>
      <c r="I25" s="276"/>
      <c r="J25" s="277"/>
      <c r="K25" s="277"/>
      <c r="L25" s="278"/>
      <c r="M25" s="278"/>
      <c r="N25" s="230"/>
      <c r="O25" s="161"/>
      <c r="P25" s="165"/>
      <c r="Q25" s="177"/>
      <c r="R25" s="177"/>
      <c r="S25" s="165"/>
      <c r="T25" s="161"/>
      <c r="U25" s="161"/>
      <c r="V25" s="161"/>
      <c r="W25" s="161"/>
      <c r="X25" s="161"/>
      <c r="Y25" s="161"/>
      <c r="Z25" s="161"/>
    </row>
    <row r="26" spans="1:26" ht="17.25" customHeight="1">
      <c r="A26" s="195"/>
      <c r="B26" s="227"/>
      <c r="C26" s="228"/>
      <c r="D26" s="227"/>
      <c r="E26" s="228"/>
      <c r="F26" s="227"/>
      <c r="G26" s="229"/>
      <c r="H26" s="276"/>
      <c r="I26" s="276"/>
      <c r="J26" s="277"/>
      <c r="K26" s="277"/>
      <c r="L26" s="278"/>
      <c r="M26" s="278"/>
      <c r="N26" s="230"/>
      <c r="O26" s="161"/>
      <c r="P26" s="165"/>
      <c r="Q26" s="161"/>
      <c r="R26" s="161"/>
      <c r="S26" s="165"/>
      <c r="T26" s="161"/>
      <c r="U26" s="161"/>
      <c r="V26" s="161"/>
      <c r="W26" s="161"/>
      <c r="X26" s="161"/>
      <c r="Y26" s="161"/>
      <c r="Z26" s="161"/>
    </row>
    <row r="27" spans="1:26" ht="14.25" customHeight="1">
      <c r="A27" s="161"/>
      <c r="B27" s="166"/>
      <c r="C27" s="167"/>
      <c r="D27" s="167"/>
      <c r="E27" s="167"/>
      <c r="F27" s="161"/>
      <c r="G27" s="168"/>
      <c r="H27" s="167"/>
      <c r="I27" s="167"/>
      <c r="J27" s="159"/>
      <c r="K27" s="159"/>
      <c r="L27" s="231"/>
      <c r="M27" s="231"/>
      <c r="N27" s="161"/>
      <c r="O27" s="161"/>
      <c r="P27" s="165"/>
      <c r="Q27" s="161"/>
      <c r="R27" s="161"/>
      <c r="S27" s="165"/>
      <c r="T27" s="161"/>
      <c r="U27" s="161"/>
      <c r="V27" s="161"/>
      <c r="W27" s="161"/>
      <c r="X27" s="161"/>
      <c r="Y27" s="161"/>
      <c r="Z27" s="161"/>
    </row>
    <row r="28" spans="2:19" ht="13.5" customHeight="1" thickBot="1">
      <c r="B28" s="166"/>
      <c r="C28" s="167"/>
      <c r="D28" s="167"/>
      <c r="E28" s="167"/>
      <c r="F28" s="161"/>
      <c r="G28" s="168"/>
      <c r="H28" s="167"/>
      <c r="I28" s="167"/>
      <c r="J28" s="159"/>
      <c r="K28" s="169"/>
      <c r="L28" s="153"/>
      <c r="M28" s="153"/>
      <c r="O28" s="161"/>
      <c r="Q28" s="161"/>
      <c r="R28" s="161"/>
      <c r="S28" s="161"/>
    </row>
    <row r="29" spans="7:18" ht="12.75">
      <c r="G29" s="270" t="s">
        <v>28</v>
      </c>
      <c r="H29" s="271"/>
      <c r="I29" s="271"/>
      <c r="J29" s="271"/>
      <c r="K29" s="271"/>
      <c r="L29" s="271"/>
      <c r="M29" s="271"/>
      <c r="N29" s="271"/>
      <c r="O29" s="272"/>
      <c r="Q29" s="161"/>
      <c r="R29" s="161"/>
    </row>
    <row r="30" spans="7:18" ht="17.25" customHeight="1">
      <c r="G30" s="203" t="s">
        <v>108</v>
      </c>
      <c r="H30" s="204" t="s">
        <v>109</v>
      </c>
      <c r="I30" s="204" t="s">
        <v>110</v>
      </c>
      <c r="J30" s="204" t="s">
        <v>111</v>
      </c>
      <c r="K30" s="204" t="s">
        <v>112</v>
      </c>
      <c r="L30" s="204" t="s">
        <v>31</v>
      </c>
      <c r="M30" s="204" t="s">
        <v>32</v>
      </c>
      <c r="N30" s="204" t="s">
        <v>33</v>
      </c>
      <c r="O30" s="205" t="s">
        <v>34</v>
      </c>
      <c r="Q30" s="161"/>
      <c r="R30" s="161"/>
    </row>
    <row r="31" spans="6:19" ht="17.25" customHeight="1">
      <c r="F31" s="170" t="s">
        <v>114</v>
      </c>
      <c r="G31" s="206" t="str">
        <f>calculoB!F69</f>
        <v>NIUPI F.C.</v>
      </c>
      <c r="H31" s="182">
        <f>calculoB!G69</f>
        <v>0</v>
      </c>
      <c r="I31" s="182">
        <f>calculoB!H69</f>
        <v>0</v>
      </c>
      <c r="J31" s="182">
        <f>calculoB!I69</f>
        <v>0</v>
      </c>
      <c r="K31" s="182">
        <f>calculoB!J69</f>
        <v>0</v>
      </c>
      <c r="L31" s="182">
        <f>calculoB!K69</f>
        <v>0</v>
      </c>
      <c r="M31" s="182">
        <f>calculoB!L69</f>
        <v>0</v>
      </c>
      <c r="N31" s="182">
        <f>L31-M31</f>
        <v>0</v>
      </c>
      <c r="O31" s="207">
        <f>calculoB!M69</f>
        <v>0</v>
      </c>
      <c r="P31" s="171"/>
      <c r="Q31" s="161"/>
      <c r="R31" s="161"/>
      <c r="S31" s="82"/>
    </row>
    <row r="32" spans="6:19" ht="17.25" customHeight="1">
      <c r="F32" s="170" t="s">
        <v>114</v>
      </c>
      <c r="G32" s="206" t="str">
        <f>calculoB!F70</f>
        <v>CITRATO DE METELO</v>
      </c>
      <c r="H32" s="182">
        <f>calculoB!G70</f>
        <v>0</v>
      </c>
      <c r="I32" s="182">
        <f>calculoB!H70</f>
        <v>0</v>
      </c>
      <c r="J32" s="182">
        <f>calculoB!I70</f>
        <v>0</v>
      </c>
      <c r="K32" s="182">
        <f>calculoB!J70</f>
        <v>0</v>
      </c>
      <c r="L32" s="182">
        <f>calculoB!K70</f>
        <v>0</v>
      </c>
      <c r="M32" s="182">
        <f>calculoB!L70</f>
        <v>0</v>
      </c>
      <c r="N32" s="182">
        <f aca="true" t="shared" si="0" ref="N32:N37">L32-M32</f>
        <v>0</v>
      </c>
      <c r="O32" s="207">
        <f>calculoB!M70</f>
        <v>0</v>
      </c>
      <c r="P32" s="171"/>
      <c r="Q32" s="161"/>
      <c r="R32" s="161"/>
      <c r="S32" s="82"/>
    </row>
    <row r="33" spans="6:19" ht="17.25" customHeight="1">
      <c r="F33" s="170" t="s">
        <v>114</v>
      </c>
      <c r="G33" s="206" t="str">
        <f>calculoB!F71</f>
        <v>CSK LA ROPA</v>
      </c>
      <c r="H33" s="182">
        <f>calculoB!G71</f>
        <v>0</v>
      </c>
      <c r="I33" s="182">
        <f>calculoB!H71</f>
        <v>0</v>
      </c>
      <c r="J33" s="182">
        <f>calculoB!I71</f>
        <v>0</v>
      </c>
      <c r="K33" s="182">
        <f>calculoB!J71</f>
        <v>0</v>
      </c>
      <c r="L33" s="182">
        <f>calculoB!K71</f>
        <v>0</v>
      </c>
      <c r="M33" s="182">
        <f>calculoB!L71</f>
        <v>0</v>
      </c>
      <c r="N33" s="182">
        <f t="shared" si="0"/>
        <v>0</v>
      </c>
      <c r="O33" s="207">
        <f>calculoB!M71</f>
        <v>0</v>
      </c>
      <c r="P33" s="82"/>
      <c r="Q33" s="161"/>
      <c r="R33" s="161"/>
      <c r="S33" s="82"/>
    </row>
    <row r="34" spans="6:19" ht="17.25" customHeight="1">
      <c r="F34" s="170" t="s">
        <v>114</v>
      </c>
      <c r="G34" s="206" t="str">
        <f>calculoB!F72</f>
        <v>MULAX F.C.</v>
      </c>
      <c r="H34" s="182">
        <f>calculoB!G72</f>
        <v>0</v>
      </c>
      <c r="I34" s="182">
        <f>calculoB!H72</f>
        <v>0</v>
      </c>
      <c r="J34" s="182">
        <f>calculoB!I72</f>
        <v>0</v>
      </c>
      <c r="K34" s="182">
        <f>calculoB!J72</f>
        <v>0</v>
      </c>
      <c r="L34" s="182">
        <f>calculoB!K72</f>
        <v>0</v>
      </c>
      <c r="M34" s="182">
        <f>calculoB!L72</f>
        <v>0</v>
      </c>
      <c r="N34" s="182">
        <f t="shared" si="0"/>
        <v>0</v>
      </c>
      <c r="O34" s="207">
        <f>calculoB!M72</f>
        <v>0</v>
      </c>
      <c r="P34" s="82"/>
      <c r="Q34" s="161"/>
      <c r="R34" s="161"/>
      <c r="S34" s="82"/>
    </row>
    <row r="35" spans="7:18" ht="17.25" customHeight="1">
      <c r="G35" s="206" t="str">
        <f>calculoB!F73</f>
        <v>KHAREBERG F.C.</v>
      </c>
      <c r="H35" s="182">
        <f>calculoB!G73</f>
        <v>0</v>
      </c>
      <c r="I35" s="182">
        <f>calculoB!H73</f>
        <v>0</v>
      </c>
      <c r="J35" s="182">
        <f>calculoB!I73</f>
        <v>0</v>
      </c>
      <c r="K35" s="182">
        <f>calculoB!J73</f>
        <v>0</v>
      </c>
      <c r="L35" s="182">
        <f>calculoB!K73</f>
        <v>0</v>
      </c>
      <c r="M35" s="182">
        <f>calculoB!L73</f>
        <v>0</v>
      </c>
      <c r="N35" s="182">
        <f t="shared" si="0"/>
        <v>0</v>
      </c>
      <c r="O35" s="207">
        <f>calculoB!M73</f>
        <v>0</v>
      </c>
      <c r="Q35" s="161"/>
      <c r="R35" s="161"/>
    </row>
    <row r="36" spans="7:18" ht="17.25" customHeight="1">
      <c r="G36" s="206" t="str">
        <f>calculoB!F74</f>
        <v>LOS REVUELTOS FC</v>
      </c>
      <c r="H36" s="182">
        <f>calculoB!G74</f>
        <v>0</v>
      </c>
      <c r="I36" s="182">
        <f>calculoB!H74</f>
        <v>0</v>
      </c>
      <c r="J36" s="182">
        <f>calculoB!I74</f>
        <v>0</v>
      </c>
      <c r="K36" s="182">
        <f>calculoB!J74</f>
        <v>0</v>
      </c>
      <c r="L36" s="182">
        <f>calculoB!K74</f>
        <v>0</v>
      </c>
      <c r="M36" s="182">
        <f>calculoB!L74</f>
        <v>0</v>
      </c>
      <c r="N36" s="182">
        <f t="shared" si="0"/>
        <v>0</v>
      </c>
      <c r="O36" s="207">
        <f>calculoB!M74</f>
        <v>0</v>
      </c>
      <c r="Q36" s="161"/>
      <c r="R36" s="161"/>
    </row>
    <row r="37" spans="7:18" ht="17.25" customHeight="1" thickBot="1">
      <c r="G37" s="225">
        <f>calculoB!F75</f>
      </c>
      <c r="H37" s="210">
        <f>calculoB!G75</f>
        <v>0</v>
      </c>
      <c r="I37" s="210">
        <f>calculoB!H75</f>
        <v>0</v>
      </c>
      <c r="J37" s="210">
        <f>calculoB!I75</f>
        <v>0</v>
      </c>
      <c r="K37" s="210">
        <f>calculoB!J75</f>
        <v>0</v>
      </c>
      <c r="L37" s="210">
        <f>calculoB!K75</f>
        <v>0</v>
      </c>
      <c r="M37" s="210">
        <f>calculoB!L75</f>
        <v>0</v>
      </c>
      <c r="N37" s="210">
        <f t="shared" si="0"/>
        <v>0</v>
      </c>
      <c r="O37" s="211">
        <f>calculoB!M75</f>
        <v>0</v>
      </c>
      <c r="Q37" s="161"/>
      <c r="R37" s="161"/>
    </row>
    <row r="38" spans="17:18" ht="11.25" customHeight="1">
      <c r="Q38" s="161"/>
      <c r="R38" s="161"/>
    </row>
    <row r="39" spans="17:18" ht="9" customHeight="1">
      <c r="Q39" s="161"/>
      <c r="R39" s="161"/>
    </row>
    <row r="40" spans="2:18" ht="12.75">
      <c r="B40" s="172"/>
      <c r="C40" s="173"/>
      <c r="N40" s="154"/>
      <c r="O40" s="154"/>
      <c r="P40" s="174"/>
      <c r="Q40" s="161"/>
      <c r="R40" s="161"/>
    </row>
    <row r="41" spans="17:18" ht="12.75" customHeight="1" hidden="1">
      <c r="Q41" s="161"/>
      <c r="R41" s="161"/>
    </row>
    <row r="42" spans="17:18" ht="12.75" customHeight="1" hidden="1">
      <c r="Q42" s="161"/>
      <c r="R42" s="161"/>
    </row>
    <row r="43" spans="17:18" ht="12.75">
      <c r="Q43" s="161"/>
      <c r="R43" s="161"/>
    </row>
    <row r="44" spans="17:18" ht="12.75">
      <c r="Q44" s="161"/>
      <c r="R44" s="161"/>
    </row>
    <row r="45" spans="17:18" ht="12.75">
      <c r="Q45" s="161"/>
      <c r="R45" s="161"/>
    </row>
    <row r="46" spans="17:18" ht="12.75">
      <c r="Q46" s="161"/>
      <c r="R46" s="161"/>
    </row>
  </sheetData>
  <sheetProtection sheet="1" objects="1" scenarios="1"/>
  <mergeCells count="77">
    <mergeCell ref="H26:I26"/>
    <mergeCell ref="J26:K26"/>
    <mergeCell ref="L26:M26"/>
    <mergeCell ref="Q17:R17"/>
    <mergeCell ref="Q19:R19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Q15:R15"/>
    <mergeCell ref="H14:I14"/>
    <mergeCell ref="J14:K14"/>
    <mergeCell ref="H15:I15"/>
    <mergeCell ref="J15:K15"/>
    <mergeCell ref="L15:M15"/>
    <mergeCell ref="L14:M14"/>
    <mergeCell ref="Q13:R13"/>
    <mergeCell ref="Q11:R11"/>
    <mergeCell ref="B4:M4"/>
    <mergeCell ref="H6:I6"/>
    <mergeCell ref="J6:K6"/>
    <mergeCell ref="L5:M5"/>
    <mergeCell ref="L6:M6"/>
    <mergeCell ref="H12:I12"/>
    <mergeCell ref="J12:K12"/>
    <mergeCell ref="L12:M12"/>
    <mergeCell ref="H13:I13"/>
    <mergeCell ref="J13:K13"/>
    <mergeCell ref="L13:M13"/>
    <mergeCell ref="G29:O29"/>
    <mergeCell ref="L9:M9"/>
    <mergeCell ref="L10:M10"/>
    <mergeCell ref="L11:M11"/>
    <mergeCell ref="H9:I9"/>
    <mergeCell ref="H10:I10"/>
    <mergeCell ref="H11:I11"/>
    <mergeCell ref="J11:K11"/>
    <mergeCell ref="J10:K10"/>
    <mergeCell ref="J9:K9"/>
    <mergeCell ref="H16:I16"/>
    <mergeCell ref="J16:K16"/>
    <mergeCell ref="L16:M16"/>
    <mergeCell ref="H17:I17"/>
    <mergeCell ref="J17:K17"/>
    <mergeCell ref="L17:M17"/>
    <mergeCell ref="A1:S2"/>
    <mergeCell ref="Q7:R7"/>
    <mergeCell ref="Q9:R9"/>
    <mergeCell ref="H5:I5"/>
    <mergeCell ref="J5:K5"/>
    <mergeCell ref="P4:S5"/>
    <mergeCell ref="H7:I7"/>
    <mergeCell ref="H8:I8"/>
    <mergeCell ref="L7:M7"/>
    <mergeCell ref="L8:M8"/>
    <mergeCell ref="J7:K7"/>
    <mergeCell ref="J8:K8"/>
  </mergeCells>
  <conditionalFormatting sqref="F31:F34">
    <cfRule type="expression" priority="183" dxfId="147" stopIfTrue="1">
      <formula>IF(AND($H$31=3,$H$32=3,$H$33=3,$H$34=3),1,0)</formula>
    </cfRule>
  </conditionalFormatting>
  <conditionalFormatting sqref="G31:O37">
    <cfRule type="expression" priority="184" dxfId="0" stopIfTrue="1">
      <formula>IF(AND($H$31=3,$H$32=3,$H$33=3,$H$34=3),1,0)</formula>
    </cfRule>
  </conditionalFormatting>
  <conditionalFormatting sqref="C7:E7 L7:M7">
    <cfRule type="expression" priority="185" dxfId="0" stopIfTrue="1">
      <formula>IF(OR($L$7="en juego",$L$7="hoy!"),1,0)</formula>
    </cfRule>
  </conditionalFormatting>
  <conditionalFormatting sqref="C6:E6 L6:M6 C7:C26 E7:E26">
    <cfRule type="expression" priority="186" dxfId="0" stopIfTrue="1">
      <formula>IF(OR($L$6="en juego",$L$6="hoy!"),1,0)</formula>
    </cfRule>
  </conditionalFormatting>
  <conditionalFormatting sqref="C8:E8 L8:M8">
    <cfRule type="expression" priority="187" dxfId="0" stopIfTrue="1">
      <formula>IF(OR($L$8="en juego",$L$8="hoy!"),1,0)</formula>
    </cfRule>
  </conditionalFormatting>
  <conditionalFormatting sqref="C9:E9 L9:M9">
    <cfRule type="expression" priority="188" dxfId="0" stopIfTrue="1">
      <formula>IF(OR($L$9="en juego",$L$9="hoy!"),1,0)</formula>
    </cfRule>
  </conditionalFormatting>
  <conditionalFormatting sqref="C10:E10 L10:M12">
    <cfRule type="expression" priority="189" dxfId="0" stopIfTrue="1">
      <formula>IF(OR($L$10="en juego",$L$10="hoy!"),1,0)</formula>
    </cfRule>
  </conditionalFormatting>
  <conditionalFormatting sqref="C11:E26 L13:M13 L15:M16 L18:M26 L17">
    <cfRule type="expression" priority="190" dxfId="0" stopIfTrue="1">
      <formula>IF(OR($L$11="en juego",$L$11="hoy!"),1,0)</formula>
    </cfRule>
  </conditionalFormatting>
  <conditionalFormatting sqref="B21:B26">
    <cfRule type="expression" priority="151" dxfId="0" stopIfTrue="1">
      <formula>IF(OR($L$6="en juego",$L$6="hoy!"),1,0)</formula>
    </cfRule>
  </conditionalFormatting>
  <conditionalFormatting sqref="F21:F26">
    <cfRule type="expression" priority="144" dxfId="0" stopIfTrue="1">
      <formula>IF(OR($L$6="en juego",$L$6="hoy!"),1,0)</formula>
    </cfRule>
  </conditionalFormatting>
  <conditionalFormatting sqref="G21:G26">
    <cfRule type="expression" priority="143" dxfId="0" stopIfTrue="1">
      <formula>IF(OR($L$6="en juego",$L$6="hoy!"),1,0)</formula>
    </cfRule>
  </conditionalFormatting>
  <conditionalFormatting sqref="G21:G26">
    <cfRule type="expression" priority="142" dxfId="0" stopIfTrue="1">
      <formula>IF(OR($L$6="en juego",$L$6="hoy!"),1,0)</formula>
    </cfRule>
  </conditionalFormatting>
  <conditionalFormatting sqref="G21:G26">
    <cfRule type="expression" priority="141" dxfId="0" stopIfTrue="1">
      <formula>IF(OR($L$8="en juego",$L$8="hoy!"),1,0)</formula>
    </cfRule>
  </conditionalFormatting>
  <conditionalFormatting sqref="H21:I22 H25:I25 H8:I9 H11:I11">
    <cfRule type="expression" priority="140" dxfId="0" stopIfTrue="1">
      <formula>IF(OR($L$6="en juego",$L$6="hoy!"),1,0)</formula>
    </cfRule>
  </conditionalFormatting>
  <conditionalFormatting sqref="J8:K8 J21:K22">
    <cfRule type="expression" priority="139" dxfId="0" stopIfTrue="1">
      <formula>IF(OR($L$6="en juego",$L$6="hoy!"),1,0)</formula>
    </cfRule>
  </conditionalFormatting>
  <conditionalFormatting sqref="N6:N26">
    <cfRule type="expression" priority="124" dxfId="0" stopIfTrue="1">
      <formula>IF(OR($L$11="en juego",$L$11="hoy!"),1,0)</formula>
    </cfRule>
  </conditionalFormatting>
  <conditionalFormatting sqref="N5">
    <cfRule type="expression" priority="123" dxfId="0" stopIfTrue="1">
      <formula>IF(OR($L$11="en juego",$L$11="hoy!"),1,0)</formula>
    </cfRule>
  </conditionalFormatting>
  <conditionalFormatting sqref="L14:M14">
    <cfRule type="expression" priority="122" dxfId="0" stopIfTrue="1">
      <formula>IF(OR($L$6="en juego",$L$6="hoy!"),1,0)</formula>
    </cfRule>
  </conditionalFormatting>
  <conditionalFormatting sqref="J24:K24">
    <cfRule type="expression" priority="119" dxfId="0" stopIfTrue="1">
      <formula>IF(OR($L$6="en juego",$L$6="hoy!"),1,0)</formula>
    </cfRule>
  </conditionalFormatting>
  <conditionalFormatting sqref="J25:K25">
    <cfRule type="expression" priority="118" dxfId="0" stopIfTrue="1">
      <formula>IF(OR($L$6="en juego",$L$6="hoy!"),1,0)</formula>
    </cfRule>
  </conditionalFormatting>
  <conditionalFormatting sqref="J26:K26">
    <cfRule type="expression" priority="117" dxfId="0" stopIfTrue="1">
      <formula>IF(OR($L$6="en juego",$L$6="hoy!"),1,0)</formula>
    </cfRule>
  </conditionalFormatting>
  <conditionalFormatting sqref="H24:I24">
    <cfRule type="expression" priority="108" dxfId="0" stopIfTrue="1">
      <formula>IF(OR($L$6="en juego",$L$6="hoy!"),1,0)</formula>
    </cfRule>
  </conditionalFormatting>
  <conditionalFormatting sqref="H26:I26">
    <cfRule type="expression" priority="107" dxfId="0" stopIfTrue="1">
      <formula>IF(OR($L$6="en juego",$L$6="hoy!"),1,0)</formula>
    </cfRule>
  </conditionalFormatting>
  <conditionalFormatting sqref="H23:I23">
    <cfRule type="expression" priority="106" dxfId="0" stopIfTrue="1">
      <formula>IF(OR($L$6="en juego",$L$6="hoy!"),1,0)</formula>
    </cfRule>
  </conditionalFormatting>
  <conditionalFormatting sqref="J23:K23">
    <cfRule type="expression" priority="105" dxfId="0" stopIfTrue="1">
      <formula>IF(OR($L$6="en juego",$L$6="hoy!"),1,0)</formula>
    </cfRule>
  </conditionalFormatting>
  <conditionalFormatting sqref="B6">
    <cfRule type="expression" priority="104" dxfId="0" stopIfTrue="1">
      <formula>IF(OR($L$6="en juego",$L$6="hoy!"),1,0)</formula>
    </cfRule>
  </conditionalFormatting>
  <conditionalFormatting sqref="B8">
    <cfRule type="expression" priority="103" dxfId="0" stopIfTrue="1">
      <formula>IF(OR($L$6="en juego",$L$6="hoy!"),1,0)</formula>
    </cfRule>
  </conditionalFormatting>
  <conditionalFormatting sqref="B10">
    <cfRule type="expression" priority="102" dxfId="0" stopIfTrue="1">
      <formula>IF(OR($L$6="en juego",$L$6="hoy!"),1,0)</formula>
    </cfRule>
  </conditionalFormatting>
  <conditionalFormatting sqref="B7">
    <cfRule type="expression" priority="101" dxfId="0" stopIfTrue="1">
      <formula>IF(OR($L$6="en juego",$L$6="hoy!"),1,0)</formula>
    </cfRule>
  </conditionalFormatting>
  <conditionalFormatting sqref="B9">
    <cfRule type="expression" priority="100" dxfId="0" stopIfTrue="1">
      <formula>IF(OR($L$6="en juego",$L$6="hoy!"),1,0)</formula>
    </cfRule>
  </conditionalFormatting>
  <conditionalFormatting sqref="B11">
    <cfRule type="expression" priority="99" dxfId="0" stopIfTrue="1">
      <formula>IF(OR($L$6="en juego",$L$6="hoy!"),1,0)</formula>
    </cfRule>
  </conditionalFormatting>
  <conditionalFormatting sqref="B12:B20">
    <cfRule type="expression" priority="98" dxfId="0" stopIfTrue="1">
      <formula>IF(OR($L$6="en juego",$L$6="hoy!"),1,0)</formula>
    </cfRule>
  </conditionalFormatting>
  <conditionalFormatting sqref="F6">
    <cfRule type="expression" priority="97" dxfId="0" stopIfTrue="1">
      <formula>IF(OR($L$6="en juego",$L$6="hoy!"),1,0)</formula>
    </cfRule>
  </conditionalFormatting>
  <conditionalFormatting sqref="F11">
    <cfRule type="expression" priority="96" dxfId="0" stopIfTrue="1">
      <formula>IF(OR($L$6="en juego",$L$6="hoy!"),1,0)</formula>
    </cfRule>
  </conditionalFormatting>
  <conditionalFormatting sqref="F9">
    <cfRule type="expression" priority="95" dxfId="0" stopIfTrue="1">
      <formula>IF(OR($L$6="en juego",$L$6="hoy!"),1,0)</formula>
    </cfRule>
  </conditionalFormatting>
  <conditionalFormatting sqref="F8">
    <cfRule type="expression" priority="94" dxfId="0" stopIfTrue="1">
      <formula>IF(OR($L$6="en juego",$L$6="hoy!"),1,0)</formula>
    </cfRule>
  </conditionalFormatting>
  <conditionalFormatting sqref="F10">
    <cfRule type="expression" priority="93" dxfId="0" stopIfTrue="1">
      <formula>IF(OR($L$6="en juego",$L$6="hoy!"),1,0)</formula>
    </cfRule>
  </conditionalFormatting>
  <conditionalFormatting sqref="F7">
    <cfRule type="expression" priority="92" dxfId="0" stopIfTrue="1">
      <formula>IF(OR($L$6="en juego",$L$6="hoy!"),1,0)</formula>
    </cfRule>
  </conditionalFormatting>
  <conditionalFormatting sqref="F12:F20">
    <cfRule type="expression" priority="91" dxfId="0" stopIfTrue="1">
      <formula>IF(OR($L$6="en juego",$L$6="hoy!"),1,0)</formula>
    </cfRule>
  </conditionalFormatting>
  <conditionalFormatting sqref="G7:G8">
    <cfRule type="expression" priority="87" dxfId="0" stopIfTrue="1">
      <formula>IF(OR($L$6="en juego",$L$6="hoy!"),1,0)</formula>
    </cfRule>
  </conditionalFormatting>
  <conditionalFormatting sqref="G7:G8">
    <cfRule type="expression" priority="86" dxfId="0" stopIfTrue="1">
      <formula>IF(OR($L$6="en juego",$L$6="hoy!"),1,0)</formula>
    </cfRule>
  </conditionalFormatting>
  <conditionalFormatting sqref="G7:G8">
    <cfRule type="expression" priority="85" dxfId="0" stopIfTrue="1">
      <formula>IF(OR($L$8="en juego",$L$8="hoy!"),1,0)</formula>
    </cfRule>
  </conditionalFormatting>
  <conditionalFormatting sqref="J7:K7">
    <cfRule type="expression" priority="83" dxfId="0" stopIfTrue="1">
      <formula>IF(OR($L$6="en juego",$L$6="hoy!"),1,0)</formula>
    </cfRule>
  </conditionalFormatting>
  <conditionalFormatting sqref="H7:I7">
    <cfRule type="expression" priority="82" dxfId="0" stopIfTrue="1">
      <formula>IF(OR($L$6="en juego",$L$6="hoy!"),1,0)</formula>
    </cfRule>
  </conditionalFormatting>
  <conditionalFormatting sqref="G9">
    <cfRule type="expression" priority="81" dxfId="0" stopIfTrue="1">
      <formula>IF(OR($L$6="en juego",$L$6="hoy!"),1,0)</formula>
    </cfRule>
  </conditionalFormatting>
  <conditionalFormatting sqref="G9">
    <cfRule type="expression" priority="80" dxfId="0" stopIfTrue="1">
      <formula>IF(OR($L$6="en juego",$L$6="hoy!"),1,0)</formula>
    </cfRule>
  </conditionalFormatting>
  <conditionalFormatting sqref="G9">
    <cfRule type="expression" priority="79" dxfId="0" stopIfTrue="1">
      <formula>IF(OR($L$8="en juego",$L$8="hoy!"),1,0)</formula>
    </cfRule>
  </conditionalFormatting>
  <conditionalFormatting sqref="J9:K9">
    <cfRule type="expression" priority="78" dxfId="0" stopIfTrue="1">
      <formula>IF(OR($L$6="en juego",$L$6="hoy!"),1,0)</formula>
    </cfRule>
  </conditionalFormatting>
  <conditionalFormatting sqref="J11:K11">
    <cfRule type="expression" priority="72" dxfId="0" stopIfTrue="1">
      <formula>IF(OR($L$6="en juego",$L$6="hoy!"),1,0)</formula>
    </cfRule>
  </conditionalFormatting>
  <conditionalFormatting sqref="G11">
    <cfRule type="expression" priority="68" dxfId="0" stopIfTrue="1">
      <formula>IF(OR($L$6="en juego",$L$6="hoy!"),1,0)</formula>
    </cfRule>
  </conditionalFormatting>
  <conditionalFormatting sqref="G11">
    <cfRule type="expression" priority="67" dxfId="0" stopIfTrue="1">
      <formula>IF(OR($L$6="en juego",$L$6="hoy!"),1,0)</formula>
    </cfRule>
  </conditionalFormatting>
  <conditionalFormatting sqref="G11">
    <cfRule type="expression" priority="66" dxfId="0" stopIfTrue="1">
      <formula>IF(OR($L$8="en juego",$L$8="hoy!"),1,0)</formula>
    </cfRule>
  </conditionalFormatting>
  <conditionalFormatting sqref="H13:I14">
    <cfRule type="expression" priority="59" dxfId="0" stopIfTrue="1">
      <formula>IF(OR($L$6="en juego",$L$6="hoy!"),1,0)</formula>
    </cfRule>
  </conditionalFormatting>
  <conditionalFormatting sqref="G13">
    <cfRule type="expression" priority="58" dxfId="0" stopIfTrue="1">
      <formula>IF(OR($L$6="en juego",$L$6="hoy!"),1,0)</formula>
    </cfRule>
  </conditionalFormatting>
  <conditionalFormatting sqref="G13">
    <cfRule type="expression" priority="57" dxfId="0" stopIfTrue="1">
      <formula>IF(OR($L$6="en juego",$L$6="hoy!"),1,0)</formula>
    </cfRule>
  </conditionalFormatting>
  <conditionalFormatting sqref="G13">
    <cfRule type="expression" priority="56" dxfId="0" stopIfTrue="1">
      <formula>IF(OR($L$8="en juego",$L$8="hoy!"),1,0)</formula>
    </cfRule>
  </conditionalFormatting>
  <conditionalFormatting sqref="G14">
    <cfRule type="expression" priority="55" dxfId="0" stopIfTrue="1">
      <formula>IF(OR($L$6="en juego",$L$6="hoy!"),1,0)</formula>
    </cfRule>
  </conditionalFormatting>
  <conditionalFormatting sqref="G14">
    <cfRule type="expression" priority="54" dxfId="0" stopIfTrue="1">
      <formula>IF(OR($L$6="en juego",$L$6="hoy!"),1,0)</formula>
    </cfRule>
  </conditionalFormatting>
  <conditionalFormatting sqref="G14">
    <cfRule type="expression" priority="53" dxfId="0" stopIfTrue="1">
      <formula>IF(OR($L$8="en juego",$L$8="hoy!"),1,0)</formula>
    </cfRule>
  </conditionalFormatting>
  <conditionalFormatting sqref="J13:K13">
    <cfRule type="expression" priority="50" dxfId="0" stopIfTrue="1">
      <formula>IF(OR($L$6="en juego",$L$6="hoy!"),1,0)</formula>
    </cfRule>
  </conditionalFormatting>
  <conditionalFormatting sqref="J14:K14">
    <cfRule type="expression" priority="49" dxfId="0" stopIfTrue="1">
      <formula>IF(OR($L$6="en juego",$L$6="hoy!"),1,0)</formula>
    </cfRule>
  </conditionalFormatting>
  <conditionalFormatting sqref="H16:I16">
    <cfRule type="expression" priority="48" dxfId="0" stopIfTrue="1">
      <formula>IF(OR($L$6="en juego",$L$6="hoy!"),1,0)</formula>
    </cfRule>
  </conditionalFormatting>
  <conditionalFormatting sqref="G15">
    <cfRule type="expression" priority="47" dxfId="0" stopIfTrue="1">
      <formula>IF(OR($L$6="en juego",$L$6="hoy!"),1,0)</formula>
    </cfRule>
  </conditionalFormatting>
  <conditionalFormatting sqref="G15">
    <cfRule type="expression" priority="46" dxfId="0" stopIfTrue="1">
      <formula>IF(OR($L$6="en juego",$L$6="hoy!"),1,0)</formula>
    </cfRule>
  </conditionalFormatting>
  <conditionalFormatting sqref="G15">
    <cfRule type="expression" priority="45" dxfId="0" stopIfTrue="1">
      <formula>IF(OR($L$8="en juego",$L$8="hoy!"),1,0)</formula>
    </cfRule>
  </conditionalFormatting>
  <conditionalFormatting sqref="G16">
    <cfRule type="expression" priority="44" dxfId="0" stopIfTrue="1">
      <formula>IF(OR($L$6="en juego",$L$6="hoy!"),1,0)</formula>
    </cfRule>
  </conditionalFormatting>
  <conditionalFormatting sqref="G16">
    <cfRule type="expression" priority="43" dxfId="0" stopIfTrue="1">
      <formula>IF(OR($L$6="en juego",$L$6="hoy!"),1,0)</formula>
    </cfRule>
  </conditionalFormatting>
  <conditionalFormatting sqref="G16">
    <cfRule type="expression" priority="42" dxfId="0" stopIfTrue="1">
      <formula>IF(OR($L$8="en juego",$L$8="hoy!"),1,0)</formula>
    </cfRule>
  </conditionalFormatting>
  <conditionalFormatting sqref="J16:K16">
    <cfRule type="expression" priority="38" dxfId="0" stopIfTrue="1">
      <formula>IF(OR($L$6="en juego",$L$6="hoy!"),1,0)</formula>
    </cfRule>
  </conditionalFormatting>
  <conditionalFormatting sqref="H17:I18">
    <cfRule type="expression" priority="37" dxfId="0" stopIfTrue="1">
      <formula>IF(OR($L$6="en juego",$L$6="hoy!"),1,0)</formula>
    </cfRule>
  </conditionalFormatting>
  <conditionalFormatting sqref="G17">
    <cfRule type="expression" priority="36" dxfId="0" stopIfTrue="1">
      <formula>IF(OR($L$6="en juego",$L$6="hoy!"),1,0)</formula>
    </cfRule>
  </conditionalFormatting>
  <conditionalFormatting sqref="G17">
    <cfRule type="expression" priority="35" dxfId="0" stopIfTrue="1">
      <formula>IF(OR($L$6="en juego",$L$6="hoy!"),1,0)</formula>
    </cfRule>
  </conditionalFormatting>
  <conditionalFormatting sqref="G17">
    <cfRule type="expression" priority="34" dxfId="0" stopIfTrue="1">
      <formula>IF(OR($L$8="en juego",$L$8="hoy!"),1,0)</formula>
    </cfRule>
  </conditionalFormatting>
  <conditionalFormatting sqref="G18">
    <cfRule type="expression" priority="33" dxfId="0" stopIfTrue="1">
      <formula>IF(OR($L$6="en juego",$L$6="hoy!"),1,0)</formula>
    </cfRule>
  </conditionalFormatting>
  <conditionalFormatting sqref="G18">
    <cfRule type="expression" priority="32" dxfId="0" stopIfTrue="1">
      <formula>IF(OR($L$6="en juego",$L$6="hoy!"),1,0)</formula>
    </cfRule>
  </conditionalFormatting>
  <conditionalFormatting sqref="G18">
    <cfRule type="expression" priority="31" dxfId="0" stopIfTrue="1">
      <formula>IF(OR($L$8="en juego",$L$8="hoy!"),1,0)</formula>
    </cfRule>
  </conditionalFormatting>
  <conditionalFormatting sqref="H19:I20">
    <cfRule type="expression" priority="28" dxfId="0" stopIfTrue="1">
      <formula>IF(OR($L$6="en juego",$L$6="hoy!"),1,0)</formula>
    </cfRule>
  </conditionalFormatting>
  <conditionalFormatting sqref="G19">
    <cfRule type="expression" priority="27" dxfId="0" stopIfTrue="1">
      <formula>IF(OR($L$6="en juego",$L$6="hoy!"),1,0)</formula>
    </cfRule>
  </conditionalFormatting>
  <conditionalFormatting sqref="G19">
    <cfRule type="expression" priority="26" dxfId="0" stopIfTrue="1">
      <formula>IF(OR($L$6="en juego",$L$6="hoy!"),1,0)</formula>
    </cfRule>
  </conditionalFormatting>
  <conditionalFormatting sqref="G19">
    <cfRule type="expression" priority="25" dxfId="0" stopIfTrue="1">
      <formula>IF(OR($L$8="en juego",$L$8="hoy!"),1,0)</formula>
    </cfRule>
  </conditionalFormatting>
  <conditionalFormatting sqref="G20">
    <cfRule type="expression" priority="24" dxfId="0" stopIfTrue="1">
      <formula>IF(OR($L$6="en juego",$L$6="hoy!"),1,0)</formula>
    </cfRule>
  </conditionalFormatting>
  <conditionalFormatting sqref="G20">
    <cfRule type="expression" priority="23" dxfId="0" stopIfTrue="1">
      <formula>IF(OR($L$6="en juego",$L$6="hoy!"),1,0)</formula>
    </cfRule>
  </conditionalFormatting>
  <conditionalFormatting sqref="G20">
    <cfRule type="expression" priority="22" dxfId="0" stopIfTrue="1">
      <formula>IF(OR($L$8="en juego",$L$8="hoy!"),1,0)</formula>
    </cfRule>
  </conditionalFormatting>
  <conditionalFormatting sqref="J19:K19">
    <cfRule type="expression" priority="21" dxfId="0" stopIfTrue="1">
      <formula>IF(OR($L$6="en juego",$L$6="hoy!"),1,0)</formula>
    </cfRule>
  </conditionalFormatting>
  <conditionalFormatting sqref="J20:K20">
    <cfRule type="expression" priority="20" dxfId="0" stopIfTrue="1">
      <formula>IF(OR($L$6="en juego",$L$6="hoy!"),1,0)</formula>
    </cfRule>
  </conditionalFormatting>
  <conditionalFormatting sqref="H10:I10">
    <cfRule type="expression" priority="19" dxfId="0" stopIfTrue="1">
      <formula>IF(OR($L$6="en juego",$L$6="hoy!"),1,0)</formula>
    </cfRule>
  </conditionalFormatting>
  <conditionalFormatting sqref="J10:K10">
    <cfRule type="expression" priority="18" dxfId="0" stopIfTrue="1">
      <formula>IF(OR($L$6="en juego",$L$6="hoy!"),1,0)</formula>
    </cfRule>
  </conditionalFormatting>
  <conditionalFormatting sqref="G10">
    <cfRule type="expression" priority="17" dxfId="0" stopIfTrue="1">
      <formula>IF(OR($L$6="en juego",$L$6="hoy!"),1,0)</formula>
    </cfRule>
  </conditionalFormatting>
  <conditionalFormatting sqref="G10">
    <cfRule type="expression" priority="16" dxfId="0" stopIfTrue="1">
      <formula>IF(OR($L$6="en juego",$L$6="hoy!"),1,0)</formula>
    </cfRule>
  </conditionalFormatting>
  <conditionalFormatting sqref="G10">
    <cfRule type="expression" priority="15" dxfId="0" stopIfTrue="1">
      <formula>IF(OR($L$8="en juego",$L$8="hoy!"),1,0)</formula>
    </cfRule>
  </conditionalFormatting>
  <conditionalFormatting sqref="H12:I12">
    <cfRule type="expression" priority="14" dxfId="0" stopIfTrue="1">
      <formula>IF(OR($L$6="en juego",$L$6="hoy!"),1,0)</formula>
    </cfRule>
  </conditionalFormatting>
  <conditionalFormatting sqref="J12:K12">
    <cfRule type="expression" priority="13" dxfId="0" stopIfTrue="1">
      <formula>IF(OR($L$6="en juego",$L$6="hoy!"),1,0)</formula>
    </cfRule>
  </conditionalFormatting>
  <conditionalFormatting sqref="G12">
    <cfRule type="expression" priority="12" dxfId="0" stopIfTrue="1">
      <formula>IF(OR($L$6="en juego",$L$6="hoy!"),1,0)</formula>
    </cfRule>
  </conditionalFormatting>
  <conditionalFormatting sqref="G12">
    <cfRule type="expression" priority="11" dxfId="0" stopIfTrue="1">
      <formula>IF(OR($L$6="en juego",$L$6="hoy!"),1,0)</formula>
    </cfRule>
  </conditionalFormatting>
  <conditionalFormatting sqref="G12">
    <cfRule type="expression" priority="10" dxfId="0" stopIfTrue="1">
      <formula>IF(OR($L$8="en juego",$L$8="hoy!"),1,0)</formula>
    </cfRule>
  </conditionalFormatting>
  <conditionalFormatting sqref="J17:K17">
    <cfRule type="expression" priority="9" dxfId="0" stopIfTrue="1">
      <formula>IF(OR($L$6="en juego",$L$6="hoy!"),1,0)</formula>
    </cfRule>
  </conditionalFormatting>
  <conditionalFormatting sqref="J18:K18">
    <cfRule type="expression" priority="8" dxfId="0" stopIfTrue="1">
      <formula>IF(OR($L$6="en juego",$L$6="hoy!"),1,0)</formula>
    </cfRule>
  </conditionalFormatting>
  <conditionalFormatting sqref="H15:I15">
    <cfRule type="expression" priority="7" dxfId="0" stopIfTrue="1">
      <formula>IF(OR($L$6="en juego",$L$6="hoy!"),1,0)</formula>
    </cfRule>
  </conditionalFormatting>
  <conditionalFormatting sqref="J15:K15">
    <cfRule type="expression" priority="6" dxfId="0" stopIfTrue="1">
      <formula>IF(OR($L$6="en juego",$L$6="hoy!"),1,0)</formula>
    </cfRule>
  </conditionalFormatting>
  <conditionalFormatting sqref="H6:I6">
    <cfRule type="expression" priority="5" dxfId="0" stopIfTrue="1">
      <formula>IF(OR($L$6="en juego",$L$6="hoy!"),1,0)</formula>
    </cfRule>
  </conditionalFormatting>
  <conditionalFormatting sqref="G6">
    <cfRule type="expression" priority="4" dxfId="0" stopIfTrue="1">
      <formula>IF(OR($L$6="en juego",$L$6="hoy!"),1,0)</formula>
    </cfRule>
  </conditionalFormatting>
  <conditionalFormatting sqref="G6">
    <cfRule type="expression" priority="3" dxfId="0" stopIfTrue="1">
      <formula>IF(OR($L$6="en juego",$L$6="hoy!"),1,0)</formula>
    </cfRule>
  </conditionalFormatting>
  <conditionalFormatting sqref="G6">
    <cfRule type="expression" priority="2" dxfId="0" stopIfTrue="1">
      <formula>IF(OR($L$8="en juego",$L$8="hoy!"),1,0)</formula>
    </cfRule>
  </conditionalFormatting>
  <conditionalFormatting sqref="J6:K6">
    <cfRule type="expression" priority="1" dxfId="0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26 E6:E26">
      <formula1>0</formula1>
      <formula2>99</formula2>
    </dataValidation>
  </dataValidations>
  <printOptions/>
  <pageMargins left="0.75" right="0.75" top="1" bottom="1" header="0" footer="0"/>
  <pageSetup fitToHeight="1" fitToWidth="1"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76"/>
  <sheetViews>
    <sheetView showGridLines="0" showRowColHeaders="0" showOutlineSymbols="0" zoomScalePageLayoutView="0" workbookViewId="0" topLeftCell="A1">
      <pane ySplit="5" topLeftCell="A6" activePane="bottomLeft" state="frozen"/>
      <selection pane="topLeft" activeCell="K25" sqref="K25"/>
      <selection pane="bottomLeft" activeCell="H9" sqref="H9"/>
    </sheetView>
  </sheetViews>
  <sheetFormatPr defaultColWidth="9.140625" defaultRowHeight="12.75"/>
  <cols>
    <col min="1" max="1" width="2.140625" style="92" customWidth="1"/>
    <col min="2" max="2" width="14.7109375" style="92" customWidth="1"/>
    <col min="3" max="4" width="6.7109375" style="92" customWidth="1"/>
    <col min="5" max="5" width="15.7109375" style="92" customWidth="1"/>
    <col min="6" max="6" width="3.7109375" style="92" customWidth="1"/>
    <col min="7" max="7" width="2.00390625" style="92" customWidth="1"/>
    <col min="8" max="8" width="6.421875" style="92" customWidth="1"/>
    <col min="9" max="9" width="11.7109375" style="92" customWidth="1"/>
    <col min="10" max="10" width="15.7109375" style="92" customWidth="1"/>
    <col min="11" max="11" width="3.7109375" style="92" customWidth="1"/>
    <col min="12" max="12" width="7.7109375" style="92" bestFit="1" customWidth="1"/>
    <col min="13" max="13" width="5.421875" style="92" bestFit="1" customWidth="1"/>
    <col min="14" max="14" width="1.7109375" style="92" customWidth="1"/>
    <col min="15" max="15" width="9.140625" style="92" customWidth="1"/>
    <col min="16" max="16" width="2.421875" style="92" hidden="1" customWidth="1"/>
    <col min="17" max="17" width="2.00390625" style="92" hidden="1" customWidth="1"/>
    <col min="18" max="16384" width="9.140625" style="92" customWidth="1"/>
  </cols>
  <sheetData>
    <row r="1" spans="1:24" s="86" customFormat="1" ht="34.5" customHeight="1">
      <c r="A1" s="253" t="s">
        <v>67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133"/>
      <c r="Q1" s="133"/>
      <c r="R1" s="133"/>
      <c r="S1" s="133"/>
      <c r="T1" s="84"/>
      <c r="U1" s="84"/>
      <c r="V1" s="134"/>
      <c r="W1" s="134"/>
      <c r="X1" s="134"/>
    </row>
    <row r="2" spans="1:24" s="86" customFormat="1" ht="34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133"/>
      <c r="Q2" s="133"/>
      <c r="R2" s="133"/>
      <c r="S2" s="133"/>
      <c r="T2" s="84"/>
      <c r="U2" s="84"/>
      <c r="V2" s="134"/>
      <c r="W2" s="134"/>
      <c r="X2" s="134"/>
    </row>
    <row r="3" spans="1:24" ht="15" customHeight="1">
      <c r="A3" s="87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12.75" customHeight="1">
      <c r="A4" s="87"/>
      <c r="B4" s="87"/>
      <c r="C4" s="87"/>
      <c r="D4" s="87"/>
      <c r="E4" s="93"/>
      <c r="F4" s="91"/>
      <c r="G4" s="87"/>
      <c r="H4" s="87"/>
      <c r="I4" s="87"/>
      <c r="J4" s="87"/>
      <c r="K4" s="87"/>
      <c r="L4" s="135">
        <f ca="1">TODAY()</f>
        <v>41737</v>
      </c>
      <c r="M4" s="136">
        <f ca="1">NOW()</f>
        <v>41737.51989004629</v>
      </c>
      <c r="N4" s="87"/>
      <c r="O4" s="95" t="s">
        <v>52</v>
      </c>
      <c r="P4" s="87"/>
      <c r="Q4" s="87"/>
      <c r="R4" s="87"/>
      <c r="S4" s="87"/>
      <c r="T4" s="87"/>
      <c r="U4" s="87"/>
      <c r="V4" s="87"/>
      <c r="W4" s="87"/>
      <c r="X4" s="87"/>
    </row>
    <row r="5" spans="1:38" ht="12" customHeight="1">
      <c r="A5" s="88"/>
      <c r="B5" s="291" t="s">
        <v>62</v>
      </c>
      <c r="C5" s="291"/>
      <c r="D5" s="291"/>
      <c r="E5" s="291" t="s">
        <v>38</v>
      </c>
      <c r="F5" s="291"/>
      <c r="G5" s="292" t="s">
        <v>39</v>
      </c>
      <c r="H5" s="292"/>
      <c r="I5" s="96"/>
      <c r="J5" s="97" t="s">
        <v>54</v>
      </c>
      <c r="K5" s="88"/>
      <c r="L5" s="13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</row>
    <row r="6" spans="1:26" ht="15" customHeight="1">
      <c r="A6" s="114"/>
      <c r="B6" s="99"/>
      <c r="C6" s="99"/>
      <c r="D6" s="99"/>
      <c r="E6" s="99"/>
      <c r="F6" s="99"/>
      <c r="G6" s="99"/>
      <c r="H6" s="99"/>
      <c r="I6" s="99"/>
      <c r="J6" s="99"/>
      <c r="K6" s="87"/>
      <c r="L6" s="87"/>
      <c r="M6" s="87"/>
      <c r="N6" s="87"/>
      <c r="O6" s="87"/>
      <c r="P6" s="87" t="s">
        <v>40</v>
      </c>
      <c r="Q6" s="87">
        <f>SUM('- A -'!$H$31:$H$34)</f>
        <v>0</v>
      </c>
      <c r="R6" s="87"/>
      <c r="S6" s="87"/>
      <c r="T6" s="87"/>
      <c r="U6" s="87"/>
      <c r="V6" s="87"/>
      <c r="W6" s="87"/>
      <c r="X6" s="87"/>
      <c r="Z6" s="138"/>
    </row>
    <row r="7" spans="1:24" ht="12" customHeight="1">
      <c r="A7" s="114"/>
      <c r="B7" s="99"/>
      <c r="C7" s="99"/>
      <c r="D7" s="99"/>
      <c r="E7" s="139" t="str">
        <f>IF(AND('- A -'!H31=0,'- A -'!G31&lt;&gt;""),"1ero Grupo A",'- A -'!G31)</f>
        <v>1ero Grupo A</v>
      </c>
      <c r="F7" s="140"/>
      <c r="G7" s="141"/>
      <c r="H7" s="104"/>
      <c r="I7" s="99"/>
      <c r="J7" s="99"/>
      <c r="K7" s="87"/>
      <c r="L7" s="87"/>
      <c r="M7" s="87"/>
      <c r="N7" s="87"/>
      <c r="O7" s="87"/>
      <c r="P7" s="87" t="s">
        <v>41</v>
      </c>
      <c r="Q7" s="87">
        <f>SUM('- C -'!$H$31:$H$34)</f>
        <v>0</v>
      </c>
      <c r="R7" s="87"/>
      <c r="S7" s="87"/>
      <c r="T7" s="87"/>
      <c r="U7" s="87"/>
      <c r="V7" s="87"/>
      <c r="W7" s="87"/>
      <c r="X7" s="87"/>
    </row>
    <row r="8" spans="1:24" ht="12" customHeight="1">
      <c r="A8" s="114" t="str">
        <f>IF(OR(E8="en juego",E8="hoy!",E8="finalizado"),"  -&gt;     1","1")</f>
        <v>1</v>
      </c>
      <c r="B8" s="142"/>
      <c r="C8" s="143">
        <v>40355</v>
      </c>
      <c r="D8" s="144">
        <v>0.6666666666666666</v>
      </c>
      <c r="E8" s="145">
        <f>IF(OR(C8="",D8="",C8&lt;$L$4),"",IF(C8=$L$4,IF(AND(D8&lt;=$S$27,$S$27&lt;=(D8+0.08333333333)),"en juego",IF($S$27&lt;D8,"hoy!","finalizado")),IF($L$4&gt;C8,"finalizado","")))</f>
      </c>
      <c r="F8" s="99"/>
      <c r="G8" s="107"/>
      <c r="H8" s="108"/>
      <c r="I8" s="109"/>
      <c r="J8" s="146" t="str">
        <f>IF(AND(E7&lt;&gt;"",E9&lt;&gt;""),IF(OR(F7="",F9="",AND(F7=F9,OR(G7="",G9=""))),"GOF1",IF(F7=F9,IF(G7&gt;G9,E7,E9),IF(F7&gt;F9,E7,E9))),"")</f>
        <v>GOF1</v>
      </c>
      <c r="K8" s="87"/>
      <c r="L8" s="87"/>
      <c r="M8" s="87"/>
      <c r="N8" s="87"/>
      <c r="O8" s="87"/>
      <c r="P8" s="87" t="s">
        <v>42</v>
      </c>
      <c r="Q8" s="87" t="e">
        <f>SUM(#REF!)</f>
        <v>#REF!</v>
      </c>
      <c r="R8" s="87"/>
      <c r="S8" s="87"/>
      <c r="T8" s="87"/>
      <c r="U8" s="87"/>
      <c r="V8" s="87"/>
      <c r="W8" s="87"/>
      <c r="X8" s="87"/>
    </row>
    <row r="9" spans="1:24" ht="12" customHeight="1">
      <c r="A9" s="114"/>
      <c r="B9" s="147"/>
      <c r="C9" s="99"/>
      <c r="D9" s="99"/>
      <c r="E9" s="139" t="str">
        <f>IF(AND('- C -'!H34=0,'- C -'!G34&lt;&gt;""),"4To Grupo B",'- C -'!G34)</f>
        <v>4To Grupo B</v>
      </c>
      <c r="F9" s="140"/>
      <c r="G9" s="148"/>
      <c r="H9" s="113"/>
      <c r="I9" s="99"/>
      <c r="J9" s="99"/>
      <c r="K9" s="87"/>
      <c r="L9" s="87"/>
      <c r="M9" s="87"/>
      <c r="N9" s="87"/>
      <c r="O9" s="87"/>
      <c r="P9" s="87" t="s">
        <v>43</v>
      </c>
      <c r="Q9" s="87" t="e">
        <f>SUM(#REF!)</f>
        <v>#REF!</v>
      </c>
      <c r="R9" s="87"/>
      <c r="S9" s="87"/>
      <c r="T9" s="87"/>
      <c r="U9" s="87"/>
      <c r="V9" s="87"/>
      <c r="W9" s="87"/>
      <c r="X9" s="87"/>
    </row>
    <row r="10" spans="1:24" ht="15" customHeight="1">
      <c r="A10" s="114"/>
      <c r="B10" s="147"/>
      <c r="C10" s="99"/>
      <c r="D10" s="99"/>
      <c r="E10" s="99"/>
      <c r="F10" s="99"/>
      <c r="G10" s="99"/>
      <c r="H10" s="99"/>
      <c r="I10" s="99"/>
      <c r="J10" s="99"/>
      <c r="K10" s="87"/>
      <c r="L10" s="87"/>
      <c r="M10" s="87"/>
      <c r="N10" s="87"/>
      <c r="O10" s="87"/>
      <c r="P10" s="87" t="s">
        <v>30</v>
      </c>
      <c r="Q10" s="87" t="e">
        <f>SUM(#REF!)</f>
        <v>#REF!</v>
      </c>
      <c r="R10" s="87"/>
      <c r="S10" s="87"/>
      <c r="T10" s="87"/>
      <c r="U10" s="87"/>
      <c r="V10" s="87"/>
      <c r="W10" s="87"/>
      <c r="X10" s="87"/>
    </row>
    <row r="11" spans="1:24" ht="12" customHeight="1">
      <c r="A11" s="114"/>
      <c r="B11" s="147"/>
      <c r="C11" s="143"/>
      <c r="D11" s="99"/>
      <c r="E11" s="139" t="str">
        <f>IF(AND('- A -'!H32=0,'- A -'!G32&lt;&gt;""),"2do Grupo A",'- A -'!G32)</f>
        <v>2do Grupo A</v>
      </c>
      <c r="F11" s="140"/>
      <c r="G11" s="141"/>
      <c r="H11" s="104"/>
      <c r="I11" s="99"/>
      <c r="J11" s="99"/>
      <c r="K11" s="87"/>
      <c r="L11" s="87"/>
      <c r="M11" s="87"/>
      <c r="N11" s="87"/>
      <c r="O11" s="87"/>
      <c r="P11" s="87" t="s">
        <v>44</v>
      </c>
      <c r="Q11" s="87" t="e">
        <f>SUM(#REF!)</f>
        <v>#REF!</v>
      </c>
      <c r="R11" s="87"/>
      <c r="S11" s="87"/>
      <c r="T11" s="87"/>
      <c r="U11" s="87"/>
      <c r="V11" s="87"/>
      <c r="W11" s="87"/>
      <c r="X11" s="87"/>
    </row>
    <row r="12" spans="1:24" ht="12" customHeight="1">
      <c r="A12" s="114" t="str">
        <f>IF(OR(E12="en juego",E12="hoy!",E12="finalizado"),"  -&gt;     2","2")</f>
        <v>2</v>
      </c>
      <c r="B12" s="142"/>
      <c r="C12" s="143">
        <v>40355</v>
      </c>
      <c r="D12" s="144">
        <v>0.8541666666666666</v>
      </c>
      <c r="E12" s="145">
        <f>IF(OR(C12="",D12="",C12&lt;$L$4),"",IF(C12=$L$4,IF(AND(D12&lt;=$S$27,$S$27&lt;=(D12+0.08333333333)),"en juego",IF($S$27&lt;D12,"hoy!","finalizado")),IF($L$4&gt;C12,"finalizado","")))</f>
      </c>
      <c r="F12" s="99"/>
      <c r="G12" s="107"/>
      <c r="H12" s="108"/>
      <c r="I12" s="109"/>
      <c r="J12" s="146" t="e">
        <f>IF(AND(E11&lt;&gt;"",E13&lt;&gt;""),IF(OR(F11="",F13="",AND(F11=F13,OR(G11="",G13=""))),"GOF2",IF(F11=F13,IF(G11&gt;G13,E11,E13),IF(F11&gt;F13,E11,E13))),"")</f>
        <v>#REF!</v>
      </c>
      <c r="K12" s="87"/>
      <c r="L12" s="87"/>
      <c r="M12" s="87"/>
      <c r="N12" s="87"/>
      <c r="O12" s="87"/>
      <c r="P12" s="87" t="s">
        <v>29</v>
      </c>
      <c r="Q12" s="87" t="e">
        <f>SUM(#REF!)</f>
        <v>#REF!</v>
      </c>
      <c r="R12" s="87"/>
      <c r="S12" s="87"/>
      <c r="T12" s="87"/>
      <c r="U12" s="87"/>
      <c r="V12" s="87"/>
      <c r="W12" s="87"/>
      <c r="X12" s="87"/>
    </row>
    <row r="13" spans="1:24" ht="12" customHeight="1">
      <c r="A13" s="114"/>
      <c r="B13" s="147"/>
      <c r="C13" s="99"/>
      <c r="D13" s="99"/>
      <c r="E13" s="139" t="e">
        <f>IF(AND(#REF!=0,#REF!&lt;&gt;""),"2do Grupo D",#REF!)</f>
        <v>#REF!</v>
      </c>
      <c r="F13" s="140"/>
      <c r="G13" s="148"/>
      <c r="H13" s="113"/>
      <c r="I13" s="99"/>
      <c r="J13" s="99"/>
      <c r="K13" s="87"/>
      <c r="L13" s="87"/>
      <c r="M13" s="87"/>
      <c r="N13" s="87"/>
      <c r="O13" s="87"/>
      <c r="P13" s="87" t="s">
        <v>45</v>
      </c>
      <c r="Q13" s="87" t="e">
        <f>SUM(#REF!)</f>
        <v>#REF!</v>
      </c>
      <c r="R13" s="87"/>
      <c r="S13" s="87"/>
      <c r="T13" s="87"/>
      <c r="U13" s="87"/>
      <c r="V13" s="87"/>
      <c r="W13" s="87"/>
      <c r="X13" s="87"/>
    </row>
    <row r="14" spans="1:24" ht="15" customHeight="1">
      <c r="A14" s="114"/>
      <c r="B14" s="147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ht="12" customHeight="1">
      <c r="A15" s="114"/>
      <c r="B15" s="147"/>
      <c r="C15" s="99"/>
      <c r="D15" s="99"/>
      <c r="E15" s="139" t="str">
        <f>IF(AND('- C -'!H31=0,'- C -'!G31&lt;&gt;""),"1ero Grupo B",'- C -'!G31)</f>
        <v>1ero Grupo B</v>
      </c>
      <c r="F15" s="140"/>
      <c r="G15" s="141"/>
      <c r="H15" s="104"/>
      <c r="I15" s="99"/>
      <c r="J15" s="99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12" customHeight="1">
      <c r="A16" s="114" t="str">
        <f>IF(OR(E16="en juego",E16="hoy!",E16="finalizado"),"  -&gt;     3","3")</f>
        <v>3</v>
      </c>
      <c r="B16" s="142"/>
      <c r="C16" s="143">
        <v>40356</v>
      </c>
      <c r="D16" s="144">
        <v>0.6666666666666666</v>
      </c>
      <c r="E16" s="145">
        <f>IF(OR(C16="",D16="",C16&lt;$L$4),"",IF(C16=$L$4,IF(AND(D16&lt;=$S$27,$S$27&lt;=(D16+0.08333333333)),"en juego",IF($S$27&lt;D16,"hoy!","finalizado")),IF($L$4&gt;C16,"finalizado","")))</f>
      </c>
      <c r="F16" s="99"/>
      <c r="G16" s="107"/>
      <c r="H16" s="108"/>
      <c r="I16" s="109"/>
      <c r="J16" s="146" t="str">
        <f>IF(AND(E15&lt;&gt;"",E17&lt;&gt;""),IF(OR(F15="",F17="",AND(F15=F17,OR(G15="",G17=""))),"GOF3",IF(F15=F17,IF(G15&gt;G17,E15,E17),IF(F15&gt;F17,E15,E17))),"")</f>
        <v>GOF3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2" customHeight="1">
      <c r="A17" s="114"/>
      <c r="B17" s="147"/>
      <c r="C17" s="99"/>
      <c r="D17" s="99"/>
      <c r="E17" s="139" t="str">
        <f>IF(AND('- A -'!H32=0,'- A -'!G32&lt;&gt;""),"2do Grupo A",'- A -'!G32)</f>
        <v>2do Grupo A</v>
      </c>
      <c r="F17" s="140"/>
      <c r="G17" s="148"/>
      <c r="H17" s="113"/>
      <c r="I17" s="99"/>
      <c r="J17" s="99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5" customHeight="1">
      <c r="A18" s="114"/>
      <c r="B18" s="147"/>
      <c r="C18" s="99"/>
      <c r="D18" s="99"/>
      <c r="E18" s="99"/>
      <c r="F18" s="99"/>
      <c r="G18" s="99"/>
      <c r="H18" s="99"/>
      <c r="I18" s="99"/>
      <c r="J18" s="99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2" customHeight="1">
      <c r="A19" s="114"/>
      <c r="B19" s="147"/>
      <c r="C19" s="99"/>
      <c r="D19" s="99"/>
      <c r="E19" s="139" t="e">
        <f>IF(AND(#REF!=0,#REF!&lt;&gt;""),"1ero Grupo D",#REF!)</f>
        <v>#REF!</v>
      </c>
      <c r="F19" s="140"/>
      <c r="G19" s="141"/>
      <c r="H19" s="104"/>
      <c r="I19" s="99"/>
      <c r="J19" s="9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2" customHeight="1">
      <c r="A20" s="114" t="str">
        <f>IF(OR(E20="en juego",E20="hoy!",E20="finalizado"),"  -&gt;     4","4")</f>
        <v>4</v>
      </c>
      <c r="B20" s="142"/>
      <c r="C20" s="143">
        <v>40356</v>
      </c>
      <c r="D20" s="144">
        <v>0.8541666666666666</v>
      </c>
      <c r="E20" s="145">
        <f>IF(OR(C20="",D20="",C20&lt;$L$4),"",IF(C20=$L$4,IF(AND(D20&lt;=$S$27,$S$27&lt;=(D20+0.08333333333)),"en juego",IF($S$27&lt;D20,"hoy!","finalizado")),IF($L$4&gt;C20,"finalizado","")))</f>
      </c>
      <c r="F20" s="99"/>
      <c r="G20" s="107"/>
      <c r="H20" s="108"/>
      <c r="I20" s="109"/>
      <c r="J20" s="146" t="e">
        <f>IF(AND(E19&lt;&gt;"",E21&lt;&gt;""),IF(OR(F19="",F21="",AND(F19=F21,OR(G19="",G21=""))),"GOF4",IF(F19=F21,IF(G19&gt;G21,E19,E21),IF(F19&gt;F21,E19,E21))),"")</f>
        <v>#REF!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2" customHeight="1">
      <c r="A21" s="114"/>
      <c r="B21" s="147"/>
      <c r="C21" s="99"/>
      <c r="D21" s="99"/>
      <c r="E21" s="139" t="e">
        <f>IF(AND(#REF!=0,#REF!&lt;&gt;""),"2do Grupo C",#REF!)</f>
        <v>#REF!</v>
      </c>
      <c r="F21" s="140"/>
      <c r="G21" s="148"/>
      <c r="H21" s="113"/>
      <c r="I21" s="99"/>
      <c r="J21" s="99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" customHeight="1">
      <c r="A22" s="114"/>
      <c r="B22" s="147"/>
      <c r="C22" s="99"/>
      <c r="D22" s="99"/>
      <c r="E22" s="99"/>
      <c r="F22" s="99"/>
      <c r="G22" s="99"/>
      <c r="H22" s="99"/>
      <c r="I22" s="99"/>
      <c r="J22" s="9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2" customHeight="1">
      <c r="A23" s="114"/>
      <c r="B23" s="147"/>
      <c r="C23" s="99"/>
      <c r="D23" s="99"/>
      <c r="E23" s="139" t="e">
        <f>IF(AND(#REF!=0,#REF!&lt;&gt;""),"1ero Grupo E",#REF!)</f>
        <v>#REF!</v>
      </c>
      <c r="F23" s="140"/>
      <c r="G23" s="141"/>
      <c r="H23" s="104"/>
      <c r="I23" s="99"/>
      <c r="J23" s="9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2" customHeight="1">
      <c r="A24" s="114" t="str">
        <f>IF(OR(E24="en juego",E24="hoy!",E24="finalizado"),"  -&gt;     5","5")</f>
        <v>5</v>
      </c>
      <c r="B24" s="142"/>
      <c r="C24" s="143">
        <v>40357</v>
      </c>
      <c r="D24" s="144">
        <v>0.6666666666666666</v>
      </c>
      <c r="E24" s="145">
        <f>IF(OR(C24="",D24="",C24&lt;$L$4),"",IF(C24=$L$4,IF(AND(D24&lt;=$S$27,$S$27&lt;=(D24+0.08333333333)),"en juego",IF($S$27&lt;D24,"hoy!","finalizado")),IF($L$4&gt;C24,"finalizado","")))</f>
      </c>
      <c r="F24" s="99"/>
      <c r="G24" s="107"/>
      <c r="H24" s="108"/>
      <c r="I24" s="109"/>
      <c r="J24" s="146" t="e">
        <f>IF(AND(E23&lt;&gt;"",E25&lt;&gt;""),IF(OR(F23="",F25="",AND(F23=F25,OR(G23="",G25=""))),"GOF5",IF(F23=F25,IF(G23&gt;G25,E23,E25),IF(F23&gt;F25,E23,E25))),"")</f>
        <v>#REF!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2" customHeight="1">
      <c r="A25" s="114"/>
      <c r="B25" s="147"/>
      <c r="C25" s="99"/>
      <c r="D25" s="99"/>
      <c r="E25" s="139" t="e">
        <f>IF(AND(#REF!=0,#REF!&lt;&gt;""),"2do Grupo F",#REF!)</f>
        <v>#REF!</v>
      </c>
      <c r="F25" s="140"/>
      <c r="G25" s="148"/>
      <c r="H25" s="113"/>
      <c r="I25" s="99"/>
      <c r="J25" s="9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t="12.75" hidden="1">
      <c r="A26" s="114"/>
      <c r="B26" s="147"/>
      <c r="C26" s="99"/>
      <c r="D26" s="99"/>
      <c r="E26" s="99"/>
      <c r="F26" s="99"/>
      <c r="G26" s="99"/>
      <c r="H26" s="99"/>
      <c r="I26" s="99"/>
      <c r="J26" s="99"/>
      <c r="K26" s="87"/>
      <c r="L26" s="87"/>
      <c r="M26" s="87"/>
      <c r="N26" s="87"/>
      <c r="O26" s="87"/>
      <c r="P26" s="87"/>
      <c r="Q26" s="87"/>
      <c r="R26" s="149">
        <f>HOUR(M4)</f>
        <v>12</v>
      </c>
      <c r="S26" s="149">
        <f>MINUTE(M4)</f>
        <v>28</v>
      </c>
      <c r="T26" s="87"/>
      <c r="U26" s="87"/>
      <c r="V26" s="87"/>
      <c r="W26" s="87"/>
      <c r="X26" s="87"/>
    </row>
    <row r="27" spans="1:24" ht="12.75" hidden="1">
      <c r="A27" s="114"/>
      <c r="B27" s="147"/>
      <c r="C27" s="99"/>
      <c r="D27" s="99"/>
      <c r="E27" s="99"/>
      <c r="F27" s="99"/>
      <c r="G27" s="99"/>
      <c r="H27" s="99"/>
      <c r="I27" s="99"/>
      <c r="J27" s="99"/>
      <c r="K27" s="87"/>
      <c r="L27" s="87"/>
      <c r="M27" s="87"/>
      <c r="N27" s="87"/>
      <c r="O27" s="87"/>
      <c r="P27" s="87"/>
      <c r="Q27" s="87"/>
      <c r="R27" s="149"/>
      <c r="S27" s="150">
        <f>TIME(R26,S26,0)</f>
        <v>0.5194444444444445</v>
      </c>
      <c r="T27" s="87"/>
      <c r="U27" s="87"/>
      <c r="V27" s="87"/>
      <c r="W27" s="87"/>
      <c r="X27" s="87"/>
    </row>
    <row r="28" spans="1:24" ht="15" customHeight="1">
      <c r="A28" s="114"/>
      <c r="B28" s="147"/>
      <c r="C28" s="99"/>
      <c r="D28" s="99"/>
      <c r="E28" s="99"/>
      <c r="F28" s="99"/>
      <c r="G28" s="99"/>
      <c r="H28" s="99"/>
      <c r="I28" s="99"/>
      <c r="J28" s="99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2" customHeight="1">
      <c r="A29" s="114"/>
      <c r="B29" s="147"/>
      <c r="C29" s="99"/>
      <c r="D29" s="99"/>
      <c r="E29" s="139" t="e">
        <f>IF(AND(#REF!=0,#REF!&lt;&gt;""),"1ero Grupo G",#REF!)</f>
        <v>#REF!</v>
      </c>
      <c r="F29" s="140"/>
      <c r="G29" s="141"/>
      <c r="H29" s="104"/>
      <c r="I29" s="99"/>
      <c r="J29" s="99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2" customHeight="1">
      <c r="A30" s="114" t="str">
        <f>IF(OR(E30="en juego",E30="hoy!",E30="finalizado"),"  -&gt;     6","6")</f>
        <v>6</v>
      </c>
      <c r="B30" s="142"/>
      <c r="C30" s="143">
        <v>40357</v>
      </c>
      <c r="D30" s="144">
        <v>0.8541666666666666</v>
      </c>
      <c r="E30" s="145">
        <f>IF(OR(C30="",D30="",C30&lt;$L$4),"",IF(C30=$L$4,IF(AND(D30&lt;=$S$27,$S$27&lt;=(D30+0.08333333333)),"en juego",IF($S$27&lt;D30,"hoy!","finalizado")),IF($L$4&gt;C30,"finalizado","")))</f>
      </c>
      <c r="F30" s="99"/>
      <c r="G30" s="107"/>
      <c r="H30" s="108"/>
      <c r="I30" s="109"/>
      <c r="J30" s="146" t="e">
        <f>IF(AND(E29&lt;&gt;"",E31&lt;&gt;""),IF(OR(F29="",F31="",AND(F29=F31,OR(G29="",G31=""))),"GOF6",IF(F29=F31,IF(G29&gt;G31,E29,E31),IF(F29&gt;F31,E29,E31))),"")</f>
        <v>#REF!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2" customHeight="1">
      <c r="A31" s="114"/>
      <c r="B31" s="147"/>
      <c r="C31" s="99"/>
      <c r="D31" s="99"/>
      <c r="E31" s="139" t="e">
        <f>IF(AND(#REF!=0,#REF!&lt;&gt;""),"2do Grupo H",#REF!)</f>
        <v>#REF!</v>
      </c>
      <c r="F31" s="140"/>
      <c r="G31" s="148"/>
      <c r="H31" s="113"/>
      <c r="I31" s="99"/>
      <c r="J31" s="99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 customHeight="1">
      <c r="A32" s="114"/>
      <c r="B32" s="147"/>
      <c r="C32" s="99"/>
      <c r="D32" s="99"/>
      <c r="E32" s="99"/>
      <c r="F32" s="99"/>
      <c r="G32" s="99"/>
      <c r="H32" s="99"/>
      <c r="I32" s="99"/>
      <c r="J32" s="99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2" customHeight="1">
      <c r="A33" s="114"/>
      <c r="B33" s="147"/>
      <c r="C33" s="99"/>
      <c r="D33" s="99"/>
      <c r="E33" s="139" t="e">
        <f>IF(AND(#REF!=0,#REF!&lt;&gt;""),"1ero Grupo F",#REF!)</f>
        <v>#REF!</v>
      </c>
      <c r="F33" s="140"/>
      <c r="G33" s="141"/>
      <c r="H33" s="104"/>
      <c r="I33" s="99"/>
      <c r="J33" s="99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2" customHeight="1">
      <c r="A34" s="114" t="str">
        <f>IF(OR(E34="en juego",E34="hoy!",E34="finalizado"),"  -&gt;     7","7")</f>
        <v>7</v>
      </c>
      <c r="B34" s="142"/>
      <c r="C34" s="143">
        <v>40358</v>
      </c>
      <c r="D34" s="144">
        <v>0.6666666666666666</v>
      </c>
      <c r="E34" s="145">
        <f>IF(OR(C34="",D34="",C34&lt;$L$4),"",IF(C34=$L$4,IF(AND(D34&lt;=$S$27,$S$27&lt;=(D34+0.08333333333)),"en juego",IF($S$27&lt;D34,"hoy!","finalizado")),IF($L$4&gt;C34,"finalizado","")))</f>
      </c>
      <c r="F34" s="99"/>
      <c r="G34" s="107"/>
      <c r="H34" s="108"/>
      <c r="I34" s="109"/>
      <c r="J34" s="146" t="e">
        <f>IF(AND(E33&lt;&gt;"",E35&lt;&gt;""),IF(OR(F33="",F35="",AND(F33=F35,OR(G33="",G35=""))),"GOF7",IF(F33=F35,IF(G33&gt;G35,E33,E35),IF(F33&gt;F35,E33,E35))),"")</f>
        <v>#REF!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2" customHeight="1">
      <c r="A35" s="114"/>
      <c r="B35" s="147"/>
      <c r="C35" s="99"/>
      <c r="D35" s="99"/>
      <c r="E35" s="139" t="e">
        <f>IF(AND(#REF!=0,#REF!&lt;&gt;""),"2do Grupo E",#REF!)</f>
        <v>#REF!</v>
      </c>
      <c r="F35" s="140"/>
      <c r="G35" s="148"/>
      <c r="H35" s="113"/>
      <c r="I35" s="99"/>
      <c r="J35" s="99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5" customHeight="1">
      <c r="A36" s="114"/>
      <c r="B36" s="147"/>
      <c r="C36" s="99"/>
      <c r="D36" s="99"/>
      <c r="E36" s="99"/>
      <c r="F36" s="99"/>
      <c r="G36" s="99"/>
      <c r="H36" s="99"/>
      <c r="I36" s="99"/>
      <c r="J36" s="99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2" customHeight="1">
      <c r="A37" s="114"/>
      <c r="B37" s="147"/>
      <c r="C37" s="99"/>
      <c r="D37" s="99"/>
      <c r="E37" s="139" t="e">
        <f>IF(AND(#REF!=0,#REF!&lt;&gt;""),"1ero Grupo H",#REF!)</f>
        <v>#REF!</v>
      </c>
      <c r="F37" s="140"/>
      <c r="G37" s="141"/>
      <c r="H37" s="104"/>
      <c r="I37" s="99"/>
      <c r="J37" s="99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2" customHeight="1">
      <c r="A38" s="114" t="str">
        <f>IF(OR(E38="en juego",E38="hoy!",E38="finalizado"),"  -&gt;     8","8")</f>
        <v>8</v>
      </c>
      <c r="B38" s="142"/>
      <c r="C38" s="143">
        <v>40358</v>
      </c>
      <c r="D38" s="144">
        <v>0.8541666666666666</v>
      </c>
      <c r="E38" s="145">
        <f>IF(OR(C38="",D38="",C38&lt;$L$4),"",IF(C38=$L$4,IF(AND(D38&lt;=$S$27,$S$27&lt;=(D38+0.08333333333)),"en juego",IF($S$27&lt;D38,"hoy!","finalizado")),IF($L$4&gt;C38,"finalizado","")))</f>
      </c>
      <c r="F38" s="99"/>
      <c r="G38" s="107"/>
      <c r="H38" s="108"/>
      <c r="I38" s="109"/>
      <c r="J38" s="146" t="e">
        <f>IF(AND(E37&lt;&gt;"",E39&lt;&gt;""),IF(OR(F37="",F39="",AND(F37=F39,OR(G37="",G39=""))),"GOF8",IF(F37=F39,IF(G37&gt;G39,E37,E39),IF(F37&gt;F39,E37,E39))),"")</f>
        <v>#REF!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2" customHeight="1">
      <c r="A39" s="114"/>
      <c r="B39" s="99"/>
      <c r="C39" s="99"/>
      <c r="D39" s="99"/>
      <c r="E39" s="139" t="e">
        <f>IF(AND(#REF!=0,#REF!&lt;&gt;""),"2do Grupo G",#REF!)</f>
        <v>#REF!</v>
      </c>
      <c r="F39" s="140"/>
      <c r="G39" s="148"/>
      <c r="H39" s="113"/>
      <c r="I39" s="99"/>
      <c r="J39" s="99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5" customHeight="1">
      <c r="A40" s="11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24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</row>
    <row r="179" spans="1:24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24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24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</row>
    <row r="197" spans="1:24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24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</row>
    <row r="201" spans="1:24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24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24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</row>
    <row r="221" spans="1:24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</row>
    <row r="223" spans="1:24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</row>
    <row r="227" spans="1:24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24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</row>
    <row r="231" spans="1:24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24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</row>
    <row r="241" spans="1:24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24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</row>
    <row r="243" spans="1:24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24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</row>
    <row r="251" spans="1:24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4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</row>
    <row r="254" spans="1:24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</row>
    <row r="255" spans="1:24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</row>
    <row r="256" spans="1:24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</row>
    <row r="257" spans="1:24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24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</row>
    <row r="259" spans="1:24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</row>
    <row r="260" spans="1:24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</row>
    <row r="261" spans="1:24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</row>
    <row r="262" spans="1:24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</row>
    <row r="263" spans="1:24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24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</row>
    <row r="265" spans="1:24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24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</row>
    <row r="267" spans="1:24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</row>
    <row r="268" spans="1:24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</row>
    <row r="269" spans="1:24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24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</row>
    <row r="271" spans="1:24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</row>
    <row r="272" spans="1:24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5" spans="1:24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24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</row>
    <row r="281" spans="1:24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24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</row>
    <row r="283" spans="1:24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</row>
    <row r="284" spans="1:24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</row>
    <row r="285" spans="1:24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24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</row>
    <row r="287" spans="1:24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</row>
    <row r="288" spans="1:24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</row>
    <row r="289" spans="1:24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24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</row>
    <row r="291" spans="1:24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24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</row>
    <row r="294" spans="1:24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</row>
    <row r="295" spans="1:24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24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</row>
    <row r="297" spans="1:24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24" ht="12.7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</row>
    <row r="301" spans="1:24" ht="12.7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</row>
    <row r="302" spans="1:24" ht="12.7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</row>
    <row r="303" spans="1:24" ht="12.7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24" ht="12.7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</row>
    <row r="305" spans="1:24" ht="12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</row>
    <row r="306" spans="1:24" ht="12.7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</row>
    <row r="307" spans="1:24" ht="12.7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24" ht="12.7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09" spans="1:24" ht="12.7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</row>
    <row r="310" spans="1:24" ht="12.7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</row>
    <row r="311" spans="1:24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24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24" ht="12.7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</row>
    <row r="315" spans="1:24" ht="12.7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</row>
    <row r="316" spans="1:24" ht="12.7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</row>
    <row r="317" spans="1:24" ht="12.7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</row>
    <row r="318" spans="1:24" ht="12.7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</row>
    <row r="319" spans="1:24" ht="12.7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</row>
    <row r="320" spans="1:24" ht="12.7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</row>
    <row r="321" spans="1:24" ht="12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</row>
    <row r="322" spans="1:24" ht="12.7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</row>
    <row r="323" spans="1:24" ht="12.7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</row>
    <row r="324" spans="1:24" ht="12.7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</row>
    <row r="325" spans="1:24" ht="12.7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24" ht="12.7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</row>
    <row r="327" spans="1:24" ht="12.7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24" ht="12.7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</row>
    <row r="329" spans="1:24" ht="12.7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</row>
    <row r="330" spans="1:24" ht="12.7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ht="12.7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ht="12.7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ht="12.7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</row>
    <row r="334" spans="1:24" ht="12.7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</row>
    <row r="335" spans="1:24" ht="12.7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ht="12.7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</row>
    <row r="337" spans="1:24" ht="12.7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24" ht="12.7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</row>
    <row r="339" spans="1:24" ht="12.7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ht="12.7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ht="12.7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24" ht="12.7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ht="12.7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</row>
    <row r="344" spans="1:24" ht="12.7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</row>
    <row r="345" spans="1:24" ht="12.7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</row>
    <row r="346" spans="1:24" ht="12.7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</row>
    <row r="347" spans="1:24" ht="12.7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</row>
    <row r="348" spans="1:24" ht="12.7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</row>
    <row r="349" spans="1:24" ht="12.7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24" ht="12.7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24" ht="12.7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</row>
    <row r="352" spans="1:24" ht="12.7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</row>
    <row r="353" spans="1:24" ht="12.7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</row>
    <row r="354" spans="1:24" ht="12.7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</row>
    <row r="355" spans="1:24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24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</row>
    <row r="357" spans="1:24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</row>
    <row r="359" spans="1:24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</row>
    <row r="360" spans="1:24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</row>
    <row r="361" spans="1:24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24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</row>
    <row r="363" spans="1:24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24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</row>
    <row r="365" spans="1:24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</row>
    <row r="366" spans="1:24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</row>
    <row r="367" spans="1:24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</row>
    <row r="369" spans="1:24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24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</row>
    <row r="371" spans="1:24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</row>
    <row r="372" spans="1:24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</row>
    <row r="373" spans="1:24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</row>
    <row r="374" spans="1:24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</row>
    <row r="375" spans="1:24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</row>
    <row r="378" spans="1:24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</row>
    <row r="379" spans="1:24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</row>
    <row r="380" spans="1:24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</row>
    <row r="381" spans="1:24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</row>
    <row r="382" spans="1:24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</row>
    <row r="383" spans="1:24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</row>
    <row r="384" spans="1:24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</row>
    <row r="385" spans="1:24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</row>
    <row r="386" spans="1:24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</row>
    <row r="387" spans="1:24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</row>
    <row r="388" spans="1:24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</row>
    <row r="389" spans="1:24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</row>
    <row r="390" spans="1:24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</row>
    <row r="391" spans="1:24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</row>
    <row r="392" spans="1:24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</row>
    <row r="393" spans="1:24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</row>
    <row r="394" spans="1:24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</row>
    <row r="395" spans="1:24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ht="12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</row>
    <row r="397" spans="1:24" ht="12.7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</row>
    <row r="398" spans="1:24" ht="12.7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</row>
    <row r="399" spans="1:24" ht="12.7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</row>
    <row r="400" spans="1:24" ht="12.7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</row>
    <row r="401" spans="1:24" ht="12.7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</row>
    <row r="402" spans="1:24" ht="12.7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</row>
    <row r="403" spans="1:24" ht="12.7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ht="12.7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</row>
    <row r="405" spans="1:24" ht="12.7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</row>
    <row r="406" spans="1:24" ht="12.7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</row>
    <row r="407" spans="1:24" ht="12.7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</row>
    <row r="408" spans="1:24" ht="12.7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</row>
    <row r="409" spans="1:24" ht="12.7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</row>
    <row r="410" spans="1:24" ht="12.7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</row>
    <row r="411" spans="1:24" ht="12.7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</row>
    <row r="412" spans="1:24" ht="12.7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</row>
    <row r="413" spans="1:24" ht="12.7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</row>
    <row r="414" spans="1:24" ht="12.7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ht="12.7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</row>
    <row r="416" spans="1:24" ht="12.7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ht="12.7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</row>
    <row r="418" spans="1:24" ht="12.7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ht="12.7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ht="12.7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</row>
    <row r="421" spans="1:24" ht="12.7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</row>
    <row r="422" spans="1:24" ht="12.7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</row>
    <row r="423" spans="1:24" ht="12.7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</row>
    <row r="424" spans="1:24" ht="12.7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</row>
    <row r="425" spans="1:24" ht="12.7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</row>
    <row r="426" spans="1:24" ht="12.7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ht="12.7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</row>
    <row r="428" spans="1:24" ht="12.7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</row>
    <row r="429" spans="1:24" ht="12.7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</row>
    <row r="430" spans="1:24" ht="12.7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</row>
    <row r="431" spans="1:24" ht="12.7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</row>
    <row r="432" spans="1:24" ht="12.7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ht="12.7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</row>
    <row r="434" spans="1:24" ht="12.7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ht="12.7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</row>
    <row r="436" spans="1:24" ht="12.7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</row>
    <row r="437" spans="1:24" ht="12.7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</row>
    <row r="438" spans="1:24" ht="12.7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ht="12.7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</row>
    <row r="440" spans="1:24" ht="12.7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</row>
    <row r="441" spans="1:24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</row>
    <row r="442" spans="1:24" ht="12.7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</row>
    <row r="443" spans="1:24" ht="12.75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</row>
    <row r="444" spans="1:24" ht="12.75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</row>
    <row r="445" spans="1:24" ht="12.75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</row>
    <row r="446" spans="1:24" ht="12.75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</row>
    <row r="447" spans="1:24" ht="12.75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</row>
    <row r="448" spans="1:24" ht="12.75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ht="12.75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</row>
    <row r="450" spans="1:24" ht="12.75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ht="12.75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</row>
    <row r="452" spans="1:24" ht="12.75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</row>
    <row r="453" spans="1:24" ht="12.75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</row>
    <row r="454" spans="1:24" ht="12.75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</row>
    <row r="455" spans="1:24" ht="12.7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1:24" ht="12.75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</row>
    <row r="457" spans="1:24" ht="12.75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ht="12.75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</row>
    <row r="459" spans="1:24" ht="12.75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ht="12.75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ht="12.75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ht="12.75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</row>
    <row r="463" spans="1:24" ht="12.75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</row>
    <row r="464" spans="1:24" ht="12.75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</row>
    <row r="465" spans="1:24" ht="12.7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ht="12.7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</row>
    <row r="467" spans="1:24" ht="12.7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ht="12.75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</row>
    <row r="469" spans="1:24" ht="12.75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</row>
    <row r="470" spans="1:24" ht="12.75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</row>
    <row r="471" spans="1:24" ht="12.75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</row>
    <row r="472" spans="1:24" ht="12.75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</row>
    <row r="473" spans="1:24" ht="12.75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</row>
    <row r="474" spans="1:24" ht="12.75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</row>
    <row r="475" spans="1:24" ht="12.7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</row>
    <row r="476" spans="1:24" ht="12.75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</row>
    <row r="477" spans="1:24" ht="12.75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1:24" ht="12.75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</row>
    <row r="479" spans="1:24" ht="12.75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</row>
    <row r="480" spans="1:24" ht="12.75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</row>
    <row r="481" spans="1:24" ht="12.75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</row>
    <row r="482" spans="1:24" ht="12.75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ht="12.75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</row>
    <row r="484" spans="1:24" ht="12.75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</row>
    <row r="485" spans="1:24" ht="12.7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ht="12.75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24" ht="12.75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</row>
    <row r="488" spans="1:24" ht="12.75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</row>
    <row r="489" spans="1:24" ht="12.75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</row>
    <row r="490" spans="1:24" ht="12.75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24" ht="12.75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</row>
    <row r="492" spans="1:24" ht="12.75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</row>
    <row r="493" spans="1:24" ht="12.75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</row>
    <row r="494" spans="1:24" ht="12.75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</row>
    <row r="495" spans="1:24" ht="12.7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</row>
    <row r="496" spans="1:24" ht="12.75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</row>
    <row r="497" spans="1:24" ht="12.75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</row>
    <row r="498" spans="1:24" ht="12.75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</row>
    <row r="499" spans="1:24" ht="12.75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</row>
    <row r="500" spans="1:24" ht="12.75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</row>
    <row r="501" spans="1:24" ht="12.75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ht="12.75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ht="12.7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</row>
    <row r="504" spans="1:24" ht="12.75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</row>
    <row r="505" spans="1:24" ht="12.7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</row>
    <row r="506" spans="1:24" ht="12.75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</row>
    <row r="507" spans="1:24" ht="12.75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</row>
    <row r="508" spans="1:24" ht="12.75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</row>
    <row r="509" spans="1:24" ht="12.75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</row>
    <row r="510" spans="1:24" ht="12.75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</row>
    <row r="511" spans="1:24" ht="12.75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</row>
    <row r="512" spans="1:24" ht="12.75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</row>
    <row r="513" spans="1:24" ht="12.75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</row>
    <row r="514" spans="1:24" ht="12.75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</row>
    <row r="515" spans="1:24" ht="12.75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</row>
    <row r="516" spans="1:24" ht="12.75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</row>
    <row r="517" spans="1:24" ht="12.75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</row>
    <row r="518" spans="1:24" ht="12.75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</row>
    <row r="519" spans="1:24" ht="12.75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</row>
    <row r="520" spans="1:24" ht="12.75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</row>
    <row r="521" spans="1:24" ht="12.75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</row>
    <row r="522" spans="1:24" ht="12.75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</row>
    <row r="523" spans="1:24" ht="12.75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</row>
    <row r="524" spans="1:24" ht="12.75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</row>
    <row r="525" spans="1:24" ht="12.75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</row>
    <row r="526" spans="1:24" ht="12.75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</row>
    <row r="527" spans="1:24" ht="12.75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</row>
    <row r="528" spans="1:24" ht="12.75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</row>
    <row r="529" spans="1:24" ht="12.75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</row>
    <row r="530" spans="1:24" ht="12.75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</row>
    <row r="531" spans="1:24" ht="12.75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</row>
    <row r="532" spans="1:24" ht="12.75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</row>
    <row r="533" spans="1:24" ht="12.75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</row>
    <row r="534" spans="1:24" ht="12.75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</row>
    <row r="535" spans="1:24" ht="12.75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</row>
    <row r="536" spans="1:24" ht="12.75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</row>
    <row r="537" spans="1:24" ht="12.75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</row>
    <row r="538" spans="1:24" ht="12.75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</row>
    <row r="539" spans="1:24" ht="12.75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</row>
    <row r="540" spans="1:24" ht="12.75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</row>
    <row r="541" spans="1:24" ht="12.75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</row>
    <row r="542" spans="1:24" ht="12.75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</row>
    <row r="543" spans="1:24" ht="12.75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</row>
    <row r="544" spans="1:24" ht="12.75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</row>
    <row r="545" spans="1:24" ht="12.75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</row>
    <row r="546" spans="1:24" ht="12.75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</row>
    <row r="547" spans="1:24" ht="12.75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</row>
    <row r="548" spans="1:24" ht="12.75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</row>
    <row r="549" spans="1:24" ht="12.75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</row>
    <row r="550" spans="1:24" ht="12.75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ht="12.75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</row>
    <row r="552" spans="1:24" ht="12.75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</row>
    <row r="553" spans="1:24" ht="12.75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</row>
    <row r="554" spans="1:24" ht="12.75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</row>
    <row r="555" spans="1:24" ht="12.75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</row>
    <row r="556" spans="1:24" ht="12.75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</row>
    <row r="557" spans="1:24" ht="12.75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</row>
    <row r="558" spans="1:24" ht="12.75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</row>
    <row r="559" spans="1:24" ht="12.75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</row>
    <row r="560" spans="1:24" ht="12.75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</row>
    <row r="561" spans="1:24" ht="12.75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</row>
    <row r="562" spans="1:24" ht="12.75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</row>
    <row r="563" spans="1:24" ht="12.75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</row>
    <row r="564" spans="1:24" ht="12.75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</row>
    <row r="565" spans="1:24" ht="12.75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</row>
    <row r="566" spans="1:24" ht="12.75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</row>
    <row r="567" spans="1:24" ht="12.75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</row>
    <row r="568" spans="1:24" ht="12.75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</row>
    <row r="569" spans="1:24" ht="12.75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</row>
    <row r="570" spans="1:24" ht="12.75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</row>
    <row r="571" spans="1:24" ht="12.75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</row>
    <row r="572" spans="1:24" ht="12.75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</row>
    <row r="573" spans="1:24" ht="12.75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</row>
    <row r="574" spans="1:24" ht="12.75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ht="12.75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ht="12.75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</row>
  </sheetData>
  <sheetProtection/>
  <mergeCells count="4">
    <mergeCell ref="E5:F5"/>
    <mergeCell ref="B5:D5"/>
    <mergeCell ref="G5:H5"/>
    <mergeCell ref="A1:O2"/>
  </mergeCells>
  <conditionalFormatting sqref="G7 G9">
    <cfRule type="expression" priority="1" dxfId="338" stopIfTrue="1">
      <formula>IF(AND($F$7=$F$9,$F$7&lt;&gt;"",$F$9&lt;&gt;""),1,0)</formula>
    </cfRule>
  </conditionalFormatting>
  <conditionalFormatting sqref="G11 G13">
    <cfRule type="expression" priority="2" dxfId="338" stopIfTrue="1">
      <formula>IF(AND($F$11=$F$13,$F$11&lt;&gt;"",$F$13&lt;&gt;""),1,0)</formula>
    </cfRule>
  </conditionalFormatting>
  <conditionalFormatting sqref="G15 G17">
    <cfRule type="expression" priority="3" dxfId="338" stopIfTrue="1">
      <formula>IF(AND($F$15=$F$17,$F$15&lt;&gt;"",$F$17&lt;&gt;""),1,0)</formula>
    </cfRule>
  </conditionalFormatting>
  <conditionalFormatting sqref="G19 G21">
    <cfRule type="expression" priority="4" dxfId="338" stopIfTrue="1">
      <formula>IF(AND($F$19=$F$21,$F$19&lt;&gt;"",$F$21&lt;&gt;""),1,0)</formula>
    </cfRule>
  </conditionalFormatting>
  <conditionalFormatting sqref="G25 G23">
    <cfRule type="expression" priority="5" dxfId="338" stopIfTrue="1">
      <formula>IF(AND($F$23=$F$25,$F$23&lt;&gt;"",$F$25&lt;&gt;""),1,0)</formula>
    </cfRule>
  </conditionalFormatting>
  <conditionalFormatting sqref="G29 G31">
    <cfRule type="expression" priority="6" dxfId="338" stopIfTrue="1">
      <formula>IF(AND($F$29=$F$31,$F$29&lt;&gt;"",$F$31&lt;&gt;""),1,0)</formula>
    </cfRule>
  </conditionalFormatting>
  <conditionalFormatting sqref="G33 G35">
    <cfRule type="expression" priority="7" dxfId="338" stopIfTrue="1">
      <formula>IF(AND($F$33=$F$35,$F$33&lt;&gt;"",$F$35&lt;&gt;""),1,0)</formula>
    </cfRule>
  </conditionalFormatting>
  <conditionalFormatting sqref="G37 G39">
    <cfRule type="expression" priority="8" dxfId="338" stopIfTrue="1">
      <formula>IF(AND($F$37=$F$39,$F$37&lt;&gt;"",$F$39&lt;&gt;""),1,0)</formula>
    </cfRule>
  </conditionalFormatting>
  <conditionalFormatting sqref="A8:E8 D24 C11:C12 D16 D34">
    <cfRule type="expression" priority="9" dxfId="0" stopIfTrue="1">
      <formula>IF(OR($E$8="en juego",$E$8="hoy!"),1,0)</formula>
    </cfRule>
  </conditionalFormatting>
  <conditionalFormatting sqref="A38:B38 E38">
    <cfRule type="expression" priority="10" dxfId="0" stopIfTrue="1">
      <formula>IF(OR($E$38="en juego",$E$38="hoy!"),1,0)</formula>
    </cfRule>
  </conditionalFormatting>
  <conditionalFormatting sqref="A34:C34 E34 C38">
    <cfRule type="expression" priority="11" dxfId="0" stopIfTrue="1">
      <formula>IF(OR($E$34="en juego",$E$34="hoy!"),1,0)</formula>
    </cfRule>
  </conditionalFormatting>
  <conditionalFormatting sqref="A30:B30 E30">
    <cfRule type="expression" priority="12" dxfId="0" stopIfTrue="1">
      <formula>IF(OR($E$30="en juego",$E$30="hoy!"),1,0)</formula>
    </cfRule>
  </conditionalFormatting>
  <conditionalFormatting sqref="A24:C24 E24 C30">
    <cfRule type="expression" priority="13" dxfId="0" stopIfTrue="1">
      <formula>IF(OR($E$24="en juego",$E$24="hoy!"),1,0)</formula>
    </cfRule>
  </conditionalFormatting>
  <conditionalFormatting sqref="A20:B20 E20">
    <cfRule type="expression" priority="14" dxfId="0" stopIfTrue="1">
      <formula>IF(OR($E$20="en juego",$E$20="hoy!"),1,0)</formula>
    </cfRule>
  </conditionalFormatting>
  <conditionalFormatting sqref="A16:C16 E16 C20">
    <cfRule type="expression" priority="15" dxfId="0" stopIfTrue="1">
      <formula>IF(OR($E$16="en juego",$E$16="hoy!"),1,0)</formula>
    </cfRule>
  </conditionalFormatting>
  <conditionalFormatting sqref="A12:B12 D12:E12 D30 D20 D38">
    <cfRule type="expression" priority="16" dxfId="0" stopIfTrue="1">
      <formula>IF(OR($E$12="en juego",$E$12="hoy!"),1,0)</formula>
    </cfRule>
  </conditionalFormatting>
  <dataValidations count="2">
    <dataValidation type="whole" allowBlank="1" showErrorMessage="1" errorTitle="Dato no válido" error="Ingrese sólo un número entero&#10;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89"/>
  <sheetViews>
    <sheetView showGridLines="0" showRowColHeaders="0" showOutlineSymbols="0" zoomScalePageLayoutView="0" workbookViewId="0" topLeftCell="A1">
      <selection activeCell="F22" sqref="F22"/>
    </sheetView>
  </sheetViews>
  <sheetFormatPr defaultColWidth="9.140625" defaultRowHeight="12.75"/>
  <cols>
    <col min="1" max="1" width="2.7109375" style="188" customWidth="1"/>
    <col min="2" max="2" width="16.7109375" style="82" bestFit="1" customWidth="1"/>
    <col min="3" max="3" width="10.8515625" style="82" customWidth="1"/>
    <col min="4" max="4" width="10.57421875" style="82" customWidth="1"/>
    <col min="5" max="5" width="30.7109375" style="82" customWidth="1"/>
    <col min="6" max="6" width="3.7109375" style="82" customWidth="1"/>
    <col min="7" max="7" width="2.00390625" style="82" customWidth="1"/>
    <col min="8" max="8" width="6.421875" style="82" customWidth="1"/>
    <col min="9" max="9" width="11.7109375" style="82" customWidth="1"/>
    <col min="10" max="10" width="30.7109375" style="82" customWidth="1"/>
    <col min="11" max="11" width="3.7109375" style="82" customWidth="1"/>
    <col min="12" max="12" width="7.7109375" style="82" bestFit="1" customWidth="1"/>
    <col min="13" max="13" width="8.8515625" style="82" bestFit="1" customWidth="1"/>
    <col min="14" max="14" width="1.7109375" style="82" customWidth="1"/>
    <col min="15" max="16384" width="9.140625" style="82" customWidth="1"/>
  </cols>
  <sheetData>
    <row r="1" spans="1:21" s="86" customFormat="1" ht="34.5" customHeight="1">
      <c r="A1" s="253" t="s">
        <v>68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84"/>
      <c r="Q1" s="84"/>
      <c r="R1" s="84"/>
      <c r="S1" s="84"/>
      <c r="T1" s="85"/>
      <c r="U1" s="85"/>
    </row>
    <row r="2" spans="1:21" s="86" customFormat="1" ht="34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84"/>
      <c r="Q2" s="84"/>
      <c r="R2" s="84"/>
      <c r="S2" s="84"/>
      <c r="T2" s="85"/>
      <c r="U2" s="85"/>
    </row>
    <row r="3" spans="1:19" ht="15" customHeight="1">
      <c r="A3" s="185"/>
      <c r="B3" s="45"/>
      <c r="C3" s="45"/>
      <c r="D3" s="45"/>
      <c r="E3" s="48"/>
      <c r="F3" s="62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5"/>
      <c r="S3" s="45"/>
    </row>
    <row r="4" spans="1:19" ht="12.75" customHeight="1">
      <c r="A4" s="185"/>
      <c r="B4" s="45"/>
      <c r="C4" s="45"/>
      <c r="D4" s="45"/>
      <c r="E4" s="44"/>
      <c r="F4" s="64"/>
      <c r="G4" s="45"/>
      <c r="H4" s="45"/>
      <c r="I4" s="45"/>
      <c r="J4" s="45"/>
      <c r="K4" s="45"/>
      <c r="L4" s="118">
        <f ca="1">TODAY()</f>
        <v>41737</v>
      </c>
      <c r="M4" s="194">
        <f ca="1">NOW()</f>
        <v>41737.51989004629</v>
      </c>
      <c r="N4" s="45"/>
      <c r="O4" s="67" t="s">
        <v>52</v>
      </c>
      <c r="P4" s="45"/>
      <c r="Q4" s="45"/>
      <c r="R4" s="45"/>
      <c r="S4" s="45"/>
    </row>
    <row r="5" spans="1:19" ht="12" customHeight="1">
      <c r="A5" s="185"/>
      <c r="B5" s="181" t="s">
        <v>119</v>
      </c>
      <c r="C5" s="181" t="s">
        <v>120</v>
      </c>
      <c r="D5" s="181" t="s">
        <v>121</v>
      </c>
      <c r="E5" s="293" t="s">
        <v>63</v>
      </c>
      <c r="F5" s="293"/>
      <c r="G5" s="294" t="s">
        <v>64</v>
      </c>
      <c r="H5" s="294"/>
      <c r="I5" s="117"/>
      <c r="J5" s="119" t="s">
        <v>65</v>
      </c>
      <c r="K5" s="45"/>
      <c r="L5" s="120"/>
      <c r="M5" s="45"/>
      <c r="N5" s="45"/>
      <c r="O5" s="45"/>
      <c r="P5" s="45"/>
      <c r="Q5" s="45"/>
      <c r="R5" s="45"/>
      <c r="S5" s="45"/>
    </row>
    <row r="6" spans="1:19" ht="12" customHeight="1">
      <c r="A6" s="186"/>
      <c r="B6" s="45"/>
      <c r="C6" s="45"/>
      <c r="D6" s="45"/>
      <c r="E6" s="73"/>
      <c r="F6" s="73"/>
      <c r="G6" s="73"/>
      <c r="H6" s="73"/>
      <c r="I6" s="73"/>
      <c r="J6" s="73"/>
      <c r="K6" s="45"/>
      <c r="L6" s="45"/>
      <c r="M6" s="45"/>
      <c r="N6" s="45"/>
      <c r="O6" s="45"/>
      <c r="P6" s="45"/>
      <c r="Q6" s="45"/>
      <c r="R6" s="45"/>
      <c r="S6" s="45"/>
    </row>
    <row r="7" spans="1:19" ht="14.25" customHeight="1">
      <c r="A7" s="186"/>
      <c r="B7" s="45"/>
      <c r="C7" s="45"/>
      <c r="D7" s="45"/>
      <c r="E7" s="121" t="str">
        <f>IF(AND('- A -'!H31=0,'- A -'!G31&lt;&gt;""),"1ero Grupo A",'- A -'!G31)</f>
        <v>1ero Grupo A</v>
      </c>
      <c r="F7" s="122">
        <v>1</v>
      </c>
      <c r="G7" s="123"/>
      <c r="H7" s="124"/>
      <c r="I7" s="73"/>
      <c r="J7" s="73"/>
      <c r="K7" s="45"/>
      <c r="L7" s="45"/>
      <c r="M7" s="45"/>
      <c r="N7" s="45"/>
      <c r="O7" s="45"/>
      <c r="P7" s="45"/>
      <c r="Q7" s="45"/>
      <c r="R7" s="45"/>
      <c r="S7" s="45"/>
    </row>
    <row r="8" spans="1:19" ht="14.25" customHeight="1">
      <c r="A8" s="186" t="str">
        <f>IF(OR(E8="en juego",E8="hoy!",E8="finalizado"),"  -&gt;     A","A")</f>
        <v>A</v>
      </c>
      <c r="B8" s="125" t="s">
        <v>115</v>
      </c>
      <c r="C8" s="184">
        <v>41600</v>
      </c>
      <c r="D8" s="183">
        <v>0.4166666666666667</v>
      </c>
      <c r="E8" s="126">
        <f>IF(OR(C8="",D8="",C8&lt;$L$4),"",IF(C8=$L$4,IF(AND(D8&lt;=$S$24,$S$24&lt;=(D8+0.08333333333)),"en juego",IF($S$24&lt;D8,"hoy!","finalizado")),IF($L$4&gt;C8,"finalizado","")))</f>
      </c>
      <c r="F8" s="47"/>
      <c r="G8" s="79"/>
      <c r="H8" s="80"/>
      <c r="I8" s="77"/>
      <c r="J8" s="127" t="str">
        <f>IF(AND(E7&lt;&gt;"",E9&lt;&gt;""),IF(OR(F7="",F9="",AND(F7=F9,OR(G7="",G9=""))),"GCFA",IF(F7=F9,IF(G7&gt;G9,E7,E9),IF(F7&gt;F9,E7,E9))),"")</f>
        <v>1ero Grupo A</v>
      </c>
      <c r="K8" s="45"/>
      <c r="L8" s="45"/>
      <c r="M8" s="45"/>
      <c r="N8" s="45"/>
      <c r="O8" s="45"/>
      <c r="P8" s="45"/>
      <c r="Q8" s="45"/>
      <c r="R8" s="45"/>
      <c r="S8" s="45"/>
    </row>
    <row r="9" spans="1:19" ht="14.25" customHeight="1">
      <c r="A9" s="186"/>
      <c r="B9" s="128"/>
      <c r="C9" s="128"/>
      <c r="D9" s="128"/>
      <c r="E9" s="121" t="str">
        <f>IF(AND('- C -'!H34=0,'- C -'!G34&lt;&gt;""),"4To Grupo B",'- C -'!G34)</f>
        <v>4To Grupo B</v>
      </c>
      <c r="F9" s="122">
        <v>0</v>
      </c>
      <c r="G9" s="129"/>
      <c r="H9" s="130"/>
      <c r="I9" s="73"/>
      <c r="J9" s="73"/>
      <c r="K9" s="45"/>
      <c r="L9" s="45"/>
      <c r="M9" s="45"/>
      <c r="N9" s="45"/>
      <c r="O9" s="45"/>
      <c r="P9" s="45"/>
      <c r="Q9" s="45"/>
      <c r="R9" s="45"/>
      <c r="S9" s="45"/>
    </row>
    <row r="10" spans="1:19" ht="15" customHeight="1">
      <c r="A10" s="186"/>
      <c r="B10" s="128"/>
      <c r="C10" s="128"/>
      <c r="D10" s="128"/>
      <c r="E10" s="73"/>
      <c r="F10" s="47"/>
      <c r="G10" s="73"/>
      <c r="H10" s="73"/>
      <c r="I10" s="73"/>
      <c r="J10" s="73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4.25" customHeight="1">
      <c r="A11" s="186"/>
      <c r="B11" s="128"/>
      <c r="C11" s="128"/>
      <c r="D11" s="128"/>
      <c r="E11" s="121" t="str">
        <f>IF(AND('- A -'!H32=0,'- A -'!G32&lt;&gt;""),"2do Grupo A",'- A -'!G32)</f>
        <v>2do Grupo A</v>
      </c>
      <c r="F11" s="122">
        <v>1</v>
      </c>
      <c r="G11" s="123"/>
      <c r="H11" s="124"/>
      <c r="I11" s="73"/>
      <c r="J11" s="73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4.25" customHeight="1">
      <c r="A12" s="186" t="str">
        <f>IF(OR(E12="en juego",E12="hoy!",E12="finalizado"),"  -&gt;     B","B")</f>
        <v>B</v>
      </c>
      <c r="B12" s="125" t="s">
        <v>115</v>
      </c>
      <c r="C12" s="184">
        <v>41600</v>
      </c>
      <c r="D12" s="183" t="s">
        <v>118</v>
      </c>
      <c r="E12" s="126">
        <f>IF(OR(C12="",D12="",C12&lt;$L$4),"",IF(C12=$L$4,IF(AND(D12&lt;=$S$24,$S$24&lt;=(D12+0.08333333333)),"en juego",IF($S$24&lt;D12,"hoy!","finalizado")),IF($L$4&gt;C12,"finalizado","")))</f>
      </c>
      <c r="F12" s="47"/>
      <c r="G12" s="79"/>
      <c r="H12" s="80"/>
      <c r="I12" s="77"/>
      <c r="J12" s="127" t="str">
        <f>IF(AND(E11&lt;&gt;"",E13&lt;&gt;""),IF(OR(F11="",F13="",AND(F11=F13,OR(G11="",G13=""))),"GCFB",IF(F11=F13,IF(G11&gt;G13,E11,E13),IF(F11&gt;F13,E11,E13))),"")</f>
        <v>2do Grupo A</v>
      </c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4.25" customHeight="1">
      <c r="A13" s="186"/>
      <c r="B13" s="128"/>
      <c r="C13" s="128"/>
      <c r="D13" s="128"/>
      <c r="E13" s="121" t="str">
        <f>IF(AND('- C -'!H33=0,'- C -'!G33&lt;&gt;""),"3ro Grupo B",'- C -'!G33)</f>
        <v>3ro Grupo B</v>
      </c>
      <c r="F13" s="122">
        <v>0</v>
      </c>
      <c r="G13" s="129"/>
      <c r="H13" s="130"/>
      <c r="I13" s="73"/>
      <c r="J13" s="73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5" customHeight="1">
      <c r="A14" s="186"/>
      <c r="B14" s="128"/>
      <c r="C14" s="128"/>
      <c r="D14" s="128"/>
      <c r="E14" s="73"/>
      <c r="F14" s="47"/>
      <c r="G14" s="73"/>
      <c r="H14" s="73"/>
      <c r="I14" s="73"/>
      <c r="J14" s="73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4.25" customHeight="1">
      <c r="A15" s="186"/>
      <c r="B15" s="128"/>
      <c r="C15" s="128"/>
      <c r="D15" s="128"/>
      <c r="E15" s="121" t="str">
        <f>IF(AND('- C -'!H31=0,'- C -'!G31&lt;&gt;""),"1ero Grupo B",'- C -'!G31)</f>
        <v>1ero Grupo B</v>
      </c>
      <c r="F15" s="122">
        <v>1</v>
      </c>
      <c r="G15" s="123"/>
      <c r="H15" s="124"/>
      <c r="I15" s="73"/>
      <c r="J15" s="73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4.25" customHeight="1">
      <c r="A16" s="186" t="str">
        <f>IF(OR(E16="en juego",E16="hoy!",E16="finalizado"),"  -&gt;     C","C")</f>
        <v>C</v>
      </c>
      <c r="B16" s="125" t="s">
        <v>116</v>
      </c>
      <c r="C16" s="184">
        <v>41600</v>
      </c>
      <c r="D16" s="183" t="s">
        <v>118</v>
      </c>
      <c r="E16" s="126">
        <f>IF(OR(C16="",D16="",C16&lt;$L$4),"",IF(C16=$L$4,IF(AND(D16&lt;=$S$24,$S$24&lt;=(D16+0.08333333333)),"en juego",IF($S$24&lt;D16,"hoy!","finalizado")),IF($L$4&gt;C16,"finalizado","")))</f>
      </c>
      <c r="F16" s="47"/>
      <c r="G16" s="79"/>
      <c r="H16" s="80"/>
      <c r="I16" s="77"/>
      <c r="J16" s="127" t="str">
        <f>IF(AND(E15&lt;&gt;"",E17&lt;&gt;""),IF(OR(F15="",F17="",AND(F15=F17,OR(G15="",G17=""))),"GCFC",IF(F15=F17,IF(G15&gt;G17,E15,E17),IF(F15&gt;F17,E15,E17))),"")</f>
        <v>4To Grupo A</v>
      </c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4.25" customHeight="1">
      <c r="A17" s="186"/>
      <c r="B17" s="128"/>
      <c r="C17" s="128"/>
      <c r="D17" s="128"/>
      <c r="E17" s="121" t="str">
        <f>IF(AND('- A -'!H34=0,'- A -'!G34&lt;&gt;""),"4To Grupo A",'- A -'!G34)</f>
        <v>4To Grupo A</v>
      </c>
      <c r="F17" s="122">
        <v>2</v>
      </c>
      <c r="G17" s="129"/>
      <c r="H17" s="130"/>
      <c r="I17" s="73"/>
      <c r="J17" s="73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 customHeight="1">
      <c r="A18" s="186"/>
      <c r="B18" s="128"/>
      <c r="C18" s="128"/>
      <c r="D18" s="128"/>
      <c r="E18" s="73"/>
      <c r="F18" s="47"/>
      <c r="G18" s="73"/>
      <c r="H18" s="73"/>
      <c r="I18" s="73"/>
      <c r="J18" s="73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4.25" customHeight="1">
      <c r="A19" s="186"/>
      <c r="B19" s="128"/>
      <c r="C19" s="128"/>
      <c r="D19" s="128"/>
      <c r="E19" s="121" t="str">
        <f>IF(AND('- C -'!H32=0,'- C -'!G32&lt;&gt;""),"2do Grupo B",'- C -'!G32)</f>
        <v>2do Grupo B</v>
      </c>
      <c r="F19" s="122">
        <v>1</v>
      </c>
      <c r="G19" s="123"/>
      <c r="H19" s="124"/>
      <c r="I19" s="73"/>
      <c r="J19" s="73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4.25" customHeight="1">
      <c r="A20" s="186" t="str">
        <f>IF(OR(E20="en juego",E20="hoy!",E20="finalizado"),"  -&gt;     D","D")</f>
        <v>D</v>
      </c>
      <c r="B20" s="125" t="s">
        <v>115</v>
      </c>
      <c r="C20" s="184">
        <v>41600</v>
      </c>
      <c r="D20" s="183">
        <v>0.5833333333333334</v>
      </c>
      <c r="E20" s="126">
        <f>IF(OR(C20="",D20="",C20&lt;$L$4),"",IF(C20=$L$4,IF(AND(D20&lt;=$S$24,$S$24&lt;=(D20+0.08333333333)),"en juego",IF($S$24&lt;D20,"hoy!","finalizado")),IF($L$4&gt;C20,"finalizado","")))</f>
      </c>
      <c r="F20" s="47"/>
      <c r="G20" s="79"/>
      <c r="H20" s="80"/>
      <c r="I20" s="77"/>
      <c r="J20" s="127" t="str">
        <f>IF(AND(E19&lt;&gt;"",E21&lt;&gt;""),IF(OR(F19="",F21="",AND(F19=F21,OR(G19="",G21=""))),"GCFD",IF(F19=F21,IF(G19&gt;G21,E19,E21),IF(F19&gt;F21,E19,E21))),"")</f>
        <v>2do Grupo B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4.25" customHeight="1">
      <c r="A21" s="186"/>
      <c r="B21" s="45"/>
      <c r="C21" s="45"/>
      <c r="D21" s="45"/>
      <c r="E21" s="121" t="str">
        <f>IF(AND('- A -'!H33=0,'- A -'!G33&lt;&gt;""),"3ro Grupo A",'- A -'!G33)</f>
        <v>3ro Grupo A</v>
      </c>
      <c r="F21" s="122">
        <v>0</v>
      </c>
      <c r="G21" s="129"/>
      <c r="H21" s="130"/>
      <c r="I21" s="73"/>
      <c r="J21" s="73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 customHeight="1">
      <c r="A22" s="186"/>
      <c r="B22" s="45"/>
      <c r="C22" s="45"/>
      <c r="D22" s="45"/>
      <c r="E22" s="73"/>
      <c r="F22" s="73"/>
      <c r="G22" s="73"/>
      <c r="H22" s="73"/>
      <c r="I22" s="73"/>
      <c r="J22" s="73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.75" hidden="1">
      <c r="A23" s="187"/>
      <c r="B23" s="73"/>
      <c r="C23" s="73"/>
      <c r="D23" s="73"/>
      <c r="E23" s="73"/>
      <c r="F23" s="73"/>
      <c r="G23" s="73"/>
      <c r="H23" s="73"/>
      <c r="I23" s="73"/>
      <c r="J23" s="73"/>
      <c r="K23" s="45"/>
      <c r="L23" s="45"/>
      <c r="M23" s="45"/>
      <c r="N23" s="45"/>
      <c r="O23" s="45"/>
      <c r="P23" s="45"/>
      <c r="Q23" s="45"/>
      <c r="R23" s="131">
        <f>HOUR(M4)</f>
        <v>12</v>
      </c>
      <c r="S23" s="131">
        <f>MINUTE(M4)</f>
        <v>28</v>
      </c>
    </row>
    <row r="24" spans="1:19" ht="12.75" hidden="1">
      <c r="A24" s="187"/>
      <c r="B24" s="73"/>
      <c r="C24" s="73"/>
      <c r="D24" s="73"/>
      <c r="E24" s="73"/>
      <c r="F24" s="73"/>
      <c r="G24" s="73"/>
      <c r="H24" s="73"/>
      <c r="I24" s="73"/>
      <c r="J24" s="73"/>
      <c r="K24" s="45"/>
      <c r="L24" s="45"/>
      <c r="M24" s="45"/>
      <c r="N24" s="45"/>
      <c r="O24" s="45"/>
      <c r="P24" s="45"/>
      <c r="Q24" s="45"/>
      <c r="R24" s="131"/>
      <c r="S24" s="132">
        <f>TIME(R23,S23,0)</f>
        <v>0.5194444444444445</v>
      </c>
    </row>
    <row r="25" spans="1:19" ht="15" customHeight="1">
      <c r="A25" s="18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2.75">
      <c r="A26" s="18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2.75">
      <c r="A27" s="18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2.75">
      <c r="A28" s="18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2.75">
      <c r="A29" s="18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2.75">
      <c r="A30" s="18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2.75">
      <c r="A31" s="18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2.75">
      <c r="A32" s="18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.75">
      <c r="A33" s="18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2.75">
      <c r="A34" s="18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2.75">
      <c r="A35" s="18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.75">
      <c r="A36" s="18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2.75">
      <c r="A37" s="18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2.75">
      <c r="A38" s="18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2.75">
      <c r="A39" s="18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2.75">
      <c r="A40" s="18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2.75">
      <c r="A41" s="18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2.75">
      <c r="A42" s="18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2.75">
      <c r="A43" s="18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2.75">
      <c r="A44" s="18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2.75">
      <c r="A45" s="18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12.75">
      <c r="A46" s="18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12.75">
      <c r="A47" s="18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2.75">
      <c r="A48" s="18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2.75">
      <c r="A49" s="18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2.75">
      <c r="A50" s="18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2.75">
      <c r="A51" s="18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2.75">
      <c r="A52" s="18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2.75">
      <c r="A53" s="18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2.75">
      <c r="A54" s="18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2.75">
      <c r="A55" s="18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2.75">
      <c r="A56" s="18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18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18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2.75">
      <c r="A59" s="18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2.75">
      <c r="A60" s="18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2.75">
      <c r="A61" s="18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2.75">
      <c r="A62" s="18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2.75">
      <c r="A63" s="18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2.75">
      <c r="A64" s="18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2.75">
      <c r="A65" s="18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2.75">
      <c r="A66" s="18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12.75">
      <c r="A67" s="18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2.75">
      <c r="A68" s="18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2.75">
      <c r="A69" s="18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2.75">
      <c r="A70" s="18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12.75">
      <c r="A71" s="18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12.75">
      <c r="A72" s="18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12.75">
      <c r="A73" s="18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12.75">
      <c r="A74" s="18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ht="12.75">
      <c r="A75" s="18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ht="12.75">
      <c r="A76" s="18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ht="12.75">
      <c r="A77" s="18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2.75">
      <c r="A78" s="18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2.75">
      <c r="A79" s="18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>
      <c r="A80" s="18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ht="12.75">
      <c r="A81" s="18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ht="12.75">
      <c r="A82" s="18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ht="12.75">
      <c r="A83" s="18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ht="12.75">
      <c r="A84" s="18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ht="12.75">
      <c r="A85" s="18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2.75">
      <c r="A86" s="18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2.75">
      <c r="A87" s="18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12.75">
      <c r="A88" s="18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ht="12.75">
      <c r="A89" s="18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ht="12.75">
      <c r="A90" s="18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ht="12.75">
      <c r="A91" s="18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ht="12.75">
      <c r="A92" s="18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ht="12.75">
      <c r="A93" s="18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ht="12.75">
      <c r="A94" s="18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ht="12.75">
      <c r="A95" s="18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ht="12.75">
      <c r="A96" s="18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ht="12.75">
      <c r="A97" s="18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ht="12.75">
      <c r="A98" s="18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ht="12.75">
      <c r="A99" s="18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ht="12.75">
      <c r="A100" s="18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ht="12.75">
      <c r="A101" s="18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ht="12.75">
      <c r="A102" s="18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ht="12.75">
      <c r="A103" s="18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19" ht="12.75">
      <c r="A104" s="18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19" ht="12.75">
      <c r="A105" s="18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19" ht="12.75">
      <c r="A106" s="18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19" ht="12.75">
      <c r="A107" s="18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19" ht="12.75">
      <c r="A108" s="18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19" ht="12.75">
      <c r="A109" s="18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1:19" ht="12.75">
      <c r="A110" s="18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ht="12.75">
      <c r="A111" s="18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ht="12.75">
      <c r="A112" s="18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ht="12.75">
      <c r="A113" s="18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ht="12.75">
      <c r="A114" s="18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19" ht="12.75">
      <c r="A115" s="18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19" ht="12.75">
      <c r="A116" s="18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19" ht="12.75">
      <c r="A117" s="18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19" ht="12.75">
      <c r="A118" s="18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19" ht="12.75">
      <c r="A119" s="18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ht="12.75">
      <c r="A120" s="18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ht="12.75">
      <c r="A121" s="18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ht="12.75">
      <c r="A122" s="18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ht="12.75">
      <c r="A123" s="18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ht="12.75">
      <c r="A124" s="18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ht="12.75">
      <c r="A125" s="18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ht="12.75">
      <c r="A126" s="18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ht="12.75">
      <c r="A127" s="18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ht="12.75">
      <c r="A128" s="18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ht="12.75">
      <c r="A129" s="18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ht="12.75">
      <c r="A130" s="18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ht="12.75">
      <c r="A131" s="18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ht="12.75">
      <c r="A132" s="18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ht="12.75">
      <c r="A133" s="18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ht="12.75">
      <c r="A134" s="18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ht="12.75">
      <c r="A135" s="18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ht="12.75">
      <c r="A136" s="18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ht="12.75">
      <c r="A137" s="18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ht="12.75">
      <c r="A138" s="18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ht="12.75">
      <c r="A139" s="18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ht="12.75">
      <c r="A140" s="18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ht="12.75">
      <c r="A141" s="18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ht="12.75">
      <c r="A142" s="18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ht="12.75">
      <c r="A143" s="18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ht="12.75">
      <c r="A144" s="18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ht="12.75">
      <c r="A145" s="18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ht="12.75">
      <c r="A146" s="18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ht="12.75">
      <c r="A147" s="18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ht="12.75">
      <c r="A148" s="18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ht="12.75">
      <c r="A149" s="18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ht="12.75">
      <c r="A150" s="18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ht="12.75">
      <c r="A151" s="18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ht="12.75">
      <c r="A152" s="18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ht="12.75">
      <c r="A153" s="18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ht="12.75">
      <c r="A154" s="18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ht="12.75">
      <c r="A155" s="18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ht="12.75">
      <c r="A156" s="18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ht="12.75">
      <c r="A157" s="18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ht="12.75">
      <c r="A158" s="18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ht="12.75">
      <c r="A159" s="18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ht="12.75">
      <c r="A160" s="18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ht="12.75">
      <c r="A161" s="18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ht="12.75">
      <c r="A162" s="18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ht="12.75">
      <c r="A163" s="18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ht="12.75">
      <c r="A164" s="18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ht="12.75">
      <c r="A165" s="18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ht="12.75">
      <c r="A166" s="18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ht="12.75">
      <c r="A167" s="18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ht="12.75">
      <c r="A168" s="18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ht="12.75">
      <c r="A169" s="18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ht="12.75">
      <c r="A170" s="18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ht="12.75">
      <c r="A171" s="18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ht="12.75">
      <c r="A172" s="18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ht="12.75">
      <c r="A173" s="18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ht="12.75">
      <c r="A174" s="18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ht="12.75">
      <c r="A175" s="18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ht="12.75">
      <c r="A176" s="18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ht="12.75">
      <c r="A177" s="18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ht="12.75">
      <c r="A178" s="18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ht="12.75">
      <c r="A179" s="18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ht="12.75">
      <c r="A180" s="18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ht="12.75">
      <c r="A181" s="18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ht="12.75">
      <c r="A182" s="18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ht="12.75">
      <c r="A183" s="18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ht="12.75">
      <c r="A184" s="18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ht="12.75">
      <c r="A185" s="18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ht="12.75">
      <c r="A186" s="18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ht="12.75">
      <c r="A187" s="18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ht="12.75">
      <c r="A188" s="18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ht="12.75">
      <c r="A189" s="18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ht="12.75">
      <c r="A190" s="18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ht="12.75">
      <c r="A191" s="18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ht="12.75">
      <c r="A192" s="18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ht="12.75">
      <c r="A193" s="18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ht="12.75">
      <c r="A194" s="18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ht="12.75">
      <c r="A195" s="18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ht="12.75">
      <c r="A196" s="18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ht="12.75">
      <c r="A197" s="18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ht="12.75">
      <c r="A198" s="18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ht="12.75">
      <c r="A199" s="18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ht="12.75">
      <c r="A200" s="18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ht="12.75">
      <c r="A201" s="18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ht="12.75">
      <c r="A202" s="18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ht="12.75">
      <c r="A203" s="18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ht="12.75">
      <c r="A204" s="18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ht="12.75">
      <c r="A205" s="18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ht="12.75">
      <c r="A206" s="18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ht="12.75">
      <c r="A207" s="18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ht="12.75">
      <c r="A208" s="18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ht="12.75">
      <c r="A209" s="18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ht="12.75">
      <c r="A210" s="18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ht="12.75">
      <c r="A211" s="18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ht="12.75">
      <c r="A212" s="18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ht="12.75">
      <c r="A213" s="18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ht="12.75">
      <c r="A214" s="18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ht="12.75">
      <c r="A215" s="18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ht="12.75">
      <c r="A216" s="18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ht="12.75">
      <c r="A217" s="18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ht="12.75">
      <c r="A218" s="18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ht="12.75">
      <c r="A219" s="18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ht="12.75">
      <c r="A220" s="18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ht="12.75">
      <c r="A221" s="18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ht="12.75">
      <c r="A222" s="18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ht="12.75">
      <c r="A223" s="18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ht="12.75">
      <c r="A224" s="18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ht="12.75">
      <c r="A225" s="18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ht="12.75">
      <c r="A226" s="18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ht="12.75">
      <c r="A227" s="18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ht="12.75">
      <c r="A228" s="18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ht="12.75">
      <c r="A229" s="18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ht="12.75">
      <c r="A230" s="18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ht="12.75">
      <c r="A231" s="18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ht="12.75">
      <c r="A232" s="18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ht="12.75">
      <c r="A233" s="18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ht="12.75">
      <c r="A234" s="18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ht="12.75">
      <c r="A235" s="18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ht="12.75">
      <c r="A236" s="18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ht="12.75">
      <c r="A237" s="18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ht="12.75">
      <c r="A238" s="18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ht="12.75">
      <c r="A239" s="18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ht="12.75">
      <c r="A240" s="18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ht="12.75">
      <c r="A241" s="18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ht="12.75">
      <c r="A242" s="18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ht="12.75">
      <c r="A243" s="18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ht="12.75">
      <c r="A244" s="18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ht="12.75">
      <c r="A245" s="18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ht="12.75">
      <c r="A246" s="18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ht="12.75">
      <c r="A247" s="18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ht="12.75">
      <c r="A248" s="18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ht="12.75">
      <c r="A249" s="18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ht="12.75">
      <c r="A250" s="18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ht="12.75">
      <c r="A251" s="18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ht="12.75">
      <c r="A252" s="18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ht="12.75">
      <c r="A253" s="18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ht="12.75">
      <c r="A254" s="18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ht="12.75">
      <c r="A255" s="18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ht="12.75">
      <c r="A256" s="18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ht="12.75">
      <c r="A257" s="18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ht="12.75">
      <c r="A258" s="18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ht="12.75">
      <c r="A259" s="18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ht="12.75">
      <c r="A260" s="18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ht="12.75">
      <c r="A261" s="18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ht="12.75">
      <c r="A262" s="18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ht="12.75">
      <c r="A263" s="18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ht="12.75">
      <c r="A264" s="18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ht="12.75">
      <c r="A265" s="18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ht="12.75">
      <c r="A266" s="18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ht="12.75">
      <c r="A267" s="18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ht="12.75">
      <c r="A268" s="18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ht="12.75">
      <c r="A269" s="18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ht="12.75">
      <c r="A270" s="18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ht="12.75">
      <c r="A271" s="18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ht="12.75">
      <c r="A272" s="18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ht="12.75">
      <c r="A273" s="18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ht="12.75">
      <c r="A274" s="18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ht="12.75">
      <c r="A275" s="18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ht="12.75">
      <c r="A276" s="18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ht="12.75">
      <c r="A277" s="18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ht="12.75">
      <c r="A278" s="18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ht="12.75">
      <c r="A279" s="18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ht="12.75">
      <c r="A280" s="18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ht="12.75">
      <c r="A281" s="18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ht="12.75">
      <c r="A282" s="18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ht="12.75">
      <c r="A283" s="18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ht="12.75">
      <c r="A284" s="18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ht="12.75">
      <c r="A285" s="18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ht="12.75">
      <c r="A286" s="18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ht="12.75">
      <c r="A287" s="18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ht="12.75">
      <c r="A288" s="18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ht="12.75">
      <c r="A289" s="18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ht="12.75">
      <c r="A290" s="18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ht="12.75">
      <c r="A291" s="18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ht="12.75">
      <c r="A292" s="18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ht="12.75">
      <c r="A293" s="18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ht="12.75">
      <c r="A294" s="18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ht="12.75">
      <c r="A295" s="18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ht="12.75">
      <c r="A296" s="18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ht="12.75">
      <c r="A297" s="18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ht="12.75">
      <c r="A298" s="18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ht="12.75">
      <c r="A299" s="18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ht="12.75">
      <c r="A300" s="18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ht="12.75">
      <c r="A301" s="18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ht="12.75">
      <c r="A302" s="18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ht="12.75">
      <c r="A303" s="18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ht="12.75">
      <c r="A304" s="18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ht="12.75">
      <c r="A305" s="18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ht="12.75">
      <c r="A306" s="18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ht="12.75">
      <c r="A307" s="18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ht="12.75">
      <c r="A308" s="18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ht="12.75">
      <c r="A309" s="18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ht="12.75">
      <c r="A310" s="18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ht="12.75">
      <c r="A311" s="18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ht="12.75">
      <c r="A312" s="18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ht="12.75">
      <c r="A313" s="18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ht="12.75">
      <c r="A314" s="18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ht="12.75">
      <c r="A315" s="18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ht="12.75">
      <c r="A316" s="18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ht="12.75">
      <c r="A317" s="18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ht="12.75">
      <c r="A318" s="18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ht="12.75">
      <c r="A319" s="18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ht="12.75">
      <c r="A320" s="18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ht="12.75">
      <c r="A321" s="18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ht="12.75">
      <c r="A322" s="18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ht="12.75">
      <c r="A323" s="18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ht="12.75">
      <c r="A324" s="18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ht="12.75">
      <c r="A325" s="18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ht="12.75">
      <c r="A326" s="18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ht="12.75">
      <c r="A327" s="18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ht="12.75">
      <c r="A328" s="18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ht="12.75">
      <c r="A329" s="18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ht="12.75">
      <c r="A330" s="18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ht="12.75">
      <c r="A331" s="18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ht="12.75">
      <c r="A332" s="18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ht="12.75">
      <c r="A333" s="18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ht="12.75">
      <c r="A334" s="18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ht="12.75">
      <c r="A335" s="18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ht="12.75">
      <c r="A336" s="18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ht="12.75">
      <c r="A337" s="18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ht="12.75">
      <c r="A338" s="18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ht="12.75">
      <c r="A339" s="18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ht="12.75">
      <c r="A340" s="18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ht="12.75">
      <c r="A341" s="18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ht="12.75">
      <c r="A342" s="18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ht="12.75">
      <c r="A343" s="18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ht="12.75">
      <c r="A344" s="18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ht="12.75">
      <c r="A345" s="18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ht="12.75">
      <c r="A346" s="18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ht="12.75">
      <c r="A347" s="18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ht="12.75">
      <c r="A348" s="18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ht="12.75">
      <c r="A349" s="18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ht="12.75">
      <c r="A350" s="18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ht="12.75">
      <c r="A351" s="18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ht="12.75">
      <c r="A352" s="18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ht="12.75">
      <c r="A353" s="18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ht="12.75">
      <c r="A354" s="18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ht="12.75">
      <c r="A355" s="18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ht="12.75">
      <c r="A356" s="18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ht="12.75">
      <c r="A357" s="18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ht="12.75">
      <c r="A358" s="18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ht="12.75">
      <c r="A359" s="18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ht="12.75">
      <c r="A360" s="18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ht="12.75">
      <c r="A361" s="18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ht="12.75">
      <c r="A362" s="18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ht="12.75">
      <c r="A363" s="18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ht="12.75">
      <c r="A364" s="18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ht="12.75">
      <c r="A365" s="18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ht="12.75">
      <c r="A366" s="18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ht="12.75">
      <c r="A367" s="18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ht="12.75">
      <c r="A368" s="18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ht="12.75">
      <c r="A369" s="18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ht="12.75">
      <c r="A370" s="18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ht="12.75">
      <c r="A371" s="18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ht="12.75">
      <c r="A372" s="18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ht="12.75">
      <c r="A373" s="18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ht="12.75">
      <c r="A374" s="18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ht="12.75">
      <c r="A375" s="18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ht="12.75">
      <c r="A376" s="18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ht="12.75">
      <c r="A377" s="18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ht="12.75">
      <c r="A378" s="18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ht="12.75">
      <c r="A379" s="18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ht="12.75">
      <c r="A380" s="18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ht="12.75">
      <c r="A381" s="18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ht="12.75">
      <c r="A382" s="18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ht="12.75">
      <c r="A383" s="18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ht="12.75">
      <c r="A384" s="18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ht="12.75">
      <c r="A385" s="18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ht="12.75">
      <c r="A386" s="18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ht="12.75">
      <c r="A387" s="18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ht="12.75">
      <c r="A388" s="18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ht="12.75">
      <c r="A389" s="18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ht="12.75">
      <c r="A390" s="18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ht="12.75">
      <c r="A391" s="18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ht="12.75">
      <c r="A392" s="18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ht="12.75">
      <c r="A393" s="18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ht="12.75">
      <c r="A394" s="18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ht="12.75">
      <c r="A395" s="18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ht="12.75">
      <c r="A396" s="18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ht="12.75">
      <c r="A397" s="18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ht="12.75">
      <c r="A398" s="18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ht="12.75">
      <c r="A399" s="18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ht="12.75">
      <c r="A400" s="18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ht="12.75">
      <c r="A401" s="18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ht="12.75">
      <c r="A402" s="18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ht="12.75">
      <c r="A403" s="18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ht="12.75">
      <c r="A404" s="18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ht="12.75">
      <c r="A405" s="18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ht="12.75">
      <c r="A406" s="18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ht="12.75">
      <c r="A407" s="18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ht="12.75">
      <c r="A408" s="18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ht="12.75">
      <c r="A409" s="18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ht="12.75">
      <c r="A410" s="18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ht="12.75">
      <c r="A411" s="18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ht="12.75">
      <c r="A412" s="18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ht="12.75">
      <c r="A413" s="18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ht="12.75">
      <c r="A414" s="18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ht="12.75">
      <c r="A415" s="18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ht="12.75">
      <c r="A416" s="18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ht="12.75">
      <c r="A417" s="18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ht="12.75">
      <c r="A418" s="18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ht="12.75">
      <c r="A419" s="18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ht="12.75">
      <c r="A420" s="18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ht="12.75">
      <c r="A421" s="18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ht="12.75">
      <c r="A422" s="18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ht="12.75">
      <c r="A423" s="18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ht="12.75">
      <c r="A424" s="18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ht="12.75">
      <c r="A425" s="18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ht="12.75">
      <c r="A426" s="18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ht="12.75">
      <c r="A427" s="18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ht="12.75">
      <c r="A428" s="18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ht="12.75">
      <c r="A429" s="18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ht="12.75">
      <c r="A430" s="18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ht="12.75">
      <c r="A431" s="18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ht="12.75">
      <c r="A432" s="18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ht="12.75">
      <c r="A433" s="18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ht="12.75">
      <c r="A434" s="18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ht="12.75">
      <c r="A435" s="18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ht="12.75">
      <c r="A436" s="18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ht="12.75">
      <c r="A437" s="18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ht="12.75">
      <c r="A438" s="18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ht="12.75">
      <c r="A439" s="18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ht="12.75">
      <c r="A440" s="18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ht="12.75">
      <c r="A441" s="18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ht="12.75">
      <c r="A442" s="18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ht="12.75">
      <c r="A443" s="18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ht="12.75">
      <c r="A444" s="18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ht="12.75">
      <c r="A445" s="18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ht="12.75">
      <c r="A446" s="18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ht="12.75">
      <c r="A447" s="18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ht="12.75">
      <c r="A448" s="18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ht="12.75">
      <c r="A449" s="18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ht="12.75">
      <c r="A450" s="18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ht="12.75">
      <c r="A451" s="18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ht="12.75">
      <c r="A452" s="18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ht="12.75">
      <c r="A453" s="18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ht="12.75">
      <c r="A454" s="18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ht="12.75">
      <c r="A455" s="18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ht="12.75">
      <c r="A456" s="18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ht="12.75">
      <c r="A457" s="18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ht="12.75">
      <c r="A458" s="18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ht="12.75">
      <c r="A459" s="18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ht="12.75">
      <c r="A460" s="18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ht="12.75">
      <c r="A461" s="18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ht="12.75">
      <c r="A462" s="18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ht="12.75">
      <c r="A463" s="18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ht="12.75">
      <c r="A464" s="18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ht="12.75">
      <c r="A465" s="18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ht="12.75">
      <c r="A466" s="18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ht="12.75">
      <c r="A467" s="18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ht="12.75">
      <c r="A468" s="18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ht="12.75">
      <c r="A469" s="18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ht="12.75">
      <c r="A470" s="18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ht="12.75">
      <c r="A471" s="18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ht="12.75">
      <c r="A472" s="18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ht="12.75">
      <c r="A473" s="18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ht="12.75">
      <c r="A474" s="18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ht="12.75">
      <c r="A475" s="18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ht="12.75">
      <c r="A476" s="18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ht="12.75">
      <c r="A477" s="18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</row>
    <row r="478" spans="1:19" ht="12.75">
      <c r="A478" s="18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</row>
    <row r="479" spans="1:19" ht="12.75">
      <c r="A479" s="18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</row>
    <row r="480" spans="1:12" ht="12.75">
      <c r="A480" s="18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2.75">
      <c r="A481" s="18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2.75">
      <c r="A482" s="18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2.75">
      <c r="A483" s="18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2.75">
      <c r="A484" s="18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2.75">
      <c r="A485" s="18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2.75">
      <c r="A486" s="18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2.75">
      <c r="A487" s="18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2.75">
      <c r="A488" s="18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2.75">
      <c r="A489" s="18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2.75">
      <c r="A490" s="18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2.75">
      <c r="A491" s="18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2.75">
      <c r="A492" s="18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2.75">
      <c r="A493" s="18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2.75">
      <c r="A494" s="18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2.75">
      <c r="A495" s="18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2.75">
      <c r="A496" s="18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2.75">
      <c r="A497" s="18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2.75">
      <c r="A498" s="18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2.75">
      <c r="A499" s="18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2.75">
      <c r="A500" s="18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2.75">
      <c r="A501" s="18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2.75">
      <c r="A502" s="18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2.75">
      <c r="A503" s="18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2.75">
      <c r="A504" s="18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2.75">
      <c r="A505" s="18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2.75">
      <c r="A506" s="18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2.75">
      <c r="A507" s="18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2.75">
      <c r="A508" s="18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2.75">
      <c r="A509" s="18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2.75">
      <c r="A510" s="18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2.75">
      <c r="A511" s="18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2.75">
      <c r="A512" s="18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2.75">
      <c r="A513" s="18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2.75">
      <c r="A514" s="18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2.75">
      <c r="A515" s="18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2.75">
      <c r="A516" s="18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2.75">
      <c r="A517" s="18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2.75">
      <c r="A518" s="18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2.75">
      <c r="A519" s="18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2.75">
      <c r="A520" s="18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2.75">
      <c r="A521" s="18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2.75">
      <c r="A522" s="18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2.75">
      <c r="A523" s="18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2.75">
      <c r="A524" s="18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2.75">
      <c r="A525" s="18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2.75">
      <c r="A526" s="18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2.75">
      <c r="A527" s="18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2.75">
      <c r="A528" s="18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2.75">
      <c r="A529" s="18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2.75">
      <c r="A530" s="18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2.75">
      <c r="A531" s="18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2.75">
      <c r="A532" s="18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2.75">
      <c r="A533" s="18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2.75">
      <c r="A534" s="18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2.75">
      <c r="A535" s="18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2.75">
      <c r="A536" s="18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2.75">
      <c r="A537" s="18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2.75">
      <c r="A538" s="18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2.75">
      <c r="A539" s="18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2.75">
      <c r="A540" s="18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2.75">
      <c r="A541" s="18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2.75">
      <c r="A542" s="18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2.75">
      <c r="A543" s="18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2.75">
      <c r="A544" s="18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2.75">
      <c r="A545" s="18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2.75">
      <c r="A546" s="18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2.75">
      <c r="A547" s="18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2.75">
      <c r="A548" s="18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2.75">
      <c r="A549" s="18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2.75">
      <c r="A550" s="18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2.75">
      <c r="A551" s="18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2.75">
      <c r="A552" s="18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2.75">
      <c r="A553" s="18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2.75">
      <c r="A554" s="18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2.75">
      <c r="A555" s="18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2.75">
      <c r="A556" s="18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2.75">
      <c r="A557" s="18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2.75">
      <c r="A558" s="18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2.75">
      <c r="A559" s="18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2.75">
      <c r="A560" s="18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2.75">
      <c r="A561" s="18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2.75">
      <c r="A562" s="18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2.75">
      <c r="A563" s="18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2.75">
      <c r="A564" s="18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2.75">
      <c r="A565" s="18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2.75">
      <c r="A566" s="18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2.75">
      <c r="A567" s="18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2.75">
      <c r="A568" s="18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2.75">
      <c r="A569" s="18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2.75">
      <c r="A570" s="18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2.75">
      <c r="A571" s="18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2.75">
      <c r="A572" s="18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2.75">
      <c r="A573" s="18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2.75">
      <c r="A574" s="18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2.75">
      <c r="A575" s="18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2.75">
      <c r="A576" s="18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2.75">
      <c r="A577" s="18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2.75">
      <c r="A578" s="18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2.75">
      <c r="A579" s="18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2.75">
      <c r="A580" s="18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2.75">
      <c r="A581" s="18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2.75">
      <c r="A582" s="18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2.75">
      <c r="A583" s="18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2.75">
      <c r="A584" s="18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2.75">
      <c r="A585" s="18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2.75">
      <c r="A586" s="18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2.75">
      <c r="A587" s="18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2.75">
      <c r="A588" s="18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2.75">
      <c r="A589" s="18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2.75">
      <c r="A590" s="18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2.75">
      <c r="A591" s="18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2.75">
      <c r="A592" s="18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2.75">
      <c r="A593" s="18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2.75">
      <c r="A594" s="18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2.75">
      <c r="A595" s="18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2.75">
      <c r="A596" s="18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2.75">
      <c r="A597" s="18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2.75">
      <c r="A598" s="18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2.75">
      <c r="A599" s="18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2.75">
      <c r="A600" s="18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2.75">
      <c r="A601" s="18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2.75">
      <c r="A602" s="18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2.75">
      <c r="A603" s="18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2.75">
      <c r="A604" s="18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2.75">
      <c r="A605" s="18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2.75">
      <c r="A606" s="18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2.75">
      <c r="A607" s="18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2.75">
      <c r="A608" s="18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2.75">
      <c r="A609" s="18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2.75">
      <c r="A610" s="18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2.75">
      <c r="A611" s="18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2.75">
      <c r="A612" s="18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2.75">
      <c r="A613" s="18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2.75">
      <c r="A614" s="18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2.75">
      <c r="A615" s="18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2.75">
      <c r="A616" s="18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2.75">
      <c r="A617" s="18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2.75">
      <c r="A618" s="18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2.75">
      <c r="A619" s="18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2.75">
      <c r="A620" s="18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2.75">
      <c r="A621" s="18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2.75">
      <c r="A622" s="18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2.75">
      <c r="A623" s="18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2.75">
      <c r="A624" s="18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2.75">
      <c r="A625" s="18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2.75">
      <c r="A626" s="18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2.75">
      <c r="A627" s="18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2.75">
      <c r="A628" s="18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2.75">
      <c r="A629" s="18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2.75">
      <c r="A630" s="18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2.75">
      <c r="A631" s="18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2.75">
      <c r="A632" s="18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2.75">
      <c r="A633" s="18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2.75">
      <c r="A634" s="18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2.75">
      <c r="A635" s="18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2.75">
      <c r="A636" s="18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2.75">
      <c r="A637" s="18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2.75">
      <c r="A638" s="18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2.75">
      <c r="A639" s="18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2.75">
      <c r="A640" s="18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2.75">
      <c r="A641" s="18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2.75">
      <c r="A642" s="18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2.75">
      <c r="A643" s="18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2.75">
      <c r="A644" s="18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2.75">
      <c r="A645" s="18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2.75">
      <c r="A646" s="18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2.75">
      <c r="A647" s="18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2.75">
      <c r="A648" s="18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2.75">
      <c r="A649" s="18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2.75">
      <c r="A650" s="18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2.75">
      <c r="A651" s="18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12" ht="12.75">
      <c r="A652" s="18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</row>
    <row r="653" spans="1:12" ht="12.75">
      <c r="A653" s="18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</row>
    <row r="654" spans="1:12" ht="12.75">
      <c r="A654" s="18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</row>
    <row r="655" spans="1:12" ht="12.75">
      <c r="A655" s="18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</row>
    <row r="656" spans="1:12" ht="12.75">
      <c r="A656" s="18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</row>
    <row r="657" spans="1:12" ht="12.75">
      <c r="A657" s="18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</row>
    <row r="658" spans="1:12" ht="12.75">
      <c r="A658" s="18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</row>
    <row r="659" spans="1:12" ht="12.75">
      <c r="A659" s="18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</row>
    <row r="660" spans="1:12" ht="12.75">
      <c r="A660" s="18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</row>
    <row r="661" spans="1:12" ht="12.75">
      <c r="A661" s="18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</row>
    <row r="662" spans="1:12" ht="12.75">
      <c r="A662" s="18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</row>
    <row r="663" spans="1:12" ht="12.75">
      <c r="A663" s="18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</row>
    <row r="664" spans="1:12" ht="12.75">
      <c r="A664" s="18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</row>
    <row r="665" spans="1:12" ht="12.75">
      <c r="A665" s="18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</row>
    <row r="666" spans="1:12" ht="12.75">
      <c r="A666" s="18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</row>
    <row r="667" spans="1:12" ht="12.75">
      <c r="A667" s="18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</row>
    <row r="668" spans="1:12" ht="12.75">
      <c r="A668" s="18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</row>
    <row r="669" spans="1:12" ht="12.75">
      <c r="A669" s="18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</row>
    <row r="670" spans="1:12" ht="12.75">
      <c r="A670" s="18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</row>
    <row r="671" spans="1:12" ht="12.75">
      <c r="A671" s="18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</row>
    <row r="672" spans="1:12" ht="12.75">
      <c r="A672" s="18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</row>
    <row r="673" spans="1:12" ht="12.75">
      <c r="A673" s="18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</row>
    <row r="674" spans="1:12" ht="12.75">
      <c r="A674" s="18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</row>
    <row r="675" spans="1:12" ht="12.75">
      <c r="A675" s="18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</row>
    <row r="676" spans="1:12" ht="12.75">
      <c r="A676" s="18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</row>
    <row r="677" spans="1:12" ht="12.75">
      <c r="A677" s="18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</row>
    <row r="678" spans="1:12" ht="12.75">
      <c r="A678" s="18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</row>
    <row r="679" spans="1:12" ht="12.75">
      <c r="A679" s="18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</row>
    <row r="680" spans="1:12" ht="12.75">
      <c r="A680" s="18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</row>
    <row r="681" spans="1:12" ht="12.75">
      <c r="A681" s="18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</row>
    <row r="682" spans="1:12" ht="12.75">
      <c r="A682" s="18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</row>
    <row r="683" spans="1:12" ht="12.75">
      <c r="A683" s="18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</row>
    <row r="684" spans="1:12" ht="12.75">
      <c r="A684" s="18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</row>
    <row r="685" spans="1:12" ht="12.75">
      <c r="A685" s="18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</row>
    <row r="686" spans="1:12" ht="12.75">
      <c r="A686" s="18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</row>
    <row r="687" spans="1:12" ht="12.75">
      <c r="A687" s="18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</row>
    <row r="688" spans="1:12" ht="12.75">
      <c r="A688" s="18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</row>
    <row r="689" spans="1:12" ht="12.75">
      <c r="A689" s="18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</row>
  </sheetData>
  <sheetProtection/>
  <mergeCells count="3">
    <mergeCell ref="E5:F5"/>
    <mergeCell ref="G5:H5"/>
    <mergeCell ref="A1:O2"/>
  </mergeCells>
  <conditionalFormatting sqref="G7 G9">
    <cfRule type="expression" priority="8" dxfId="338" stopIfTrue="1">
      <formula>IF(AND($F$7=$F$9,$F$7&lt;&gt;"",$F$9&lt;&gt;""),1,0)</formula>
    </cfRule>
  </conditionalFormatting>
  <conditionalFormatting sqref="G11 G13">
    <cfRule type="expression" priority="9" dxfId="338" stopIfTrue="1">
      <formula>IF(AND($F$11=$F$13,$F$11&lt;&gt;"",$F$13&lt;&gt;""),1,0)</formula>
    </cfRule>
  </conditionalFormatting>
  <conditionalFormatting sqref="G15 G17">
    <cfRule type="expression" priority="10" dxfId="338" stopIfTrue="1">
      <formula>IF(AND($F$15=$F$17,$F$15&lt;&gt;"",$F$17&lt;&gt;""),1,0)</formula>
    </cfRule>
  </conditionalFormatting>
  <conditionalFormatting sqref="G19 G21">
    <cfRule type="expression" priority="11" dxfId="338" stopIfTrue="1">
      <formula>IF(AND($F$19=$F$21,$F$19&lt;&gt;"",$F$21&lt;&gt;""),1,0)</formula>
    </cfRule>
  </conditionalFormatting>
  <conditionalFormatting sqref="A8 C8:E8 C12">
    <cfRule type="expression" priority="12" dxfId="0" stopIfTrue="1">
      <formula>IF(OR($E$8="en juego",$E$8="hoy!"),1,0)</formula>
    </cfRule>
  </conditionalFormatting>
  <conditionalFormatting sqref="A12 D12:E12 D20">
    <cfRule type="expression" priority="13" dxfId="0" stopIfTrue="1">
      <formula>IF(OR($E$12="en juego",$E$12="hoy!"),1,0)</formula>
    </cfRule>
  </conditionalFormatting>
  <conditionalFormatting sqref="A16 E16">
    <cfRule type="expression" priority="14" dxfId="0" stopIfTrue="1">
      <formula>IF(OR($E$16="en juego",$E$16="hoy!"),1,0)</formula>
    </cfRule>
  </conditionalFormatting>
  <conditionalFormatting sqref="A20:B20 E20">
    <cfRule type="expression" priority="15" dxfId="0" stopIfTrue="1">
      <formula>IF(OR($E$20="en juego",$E$20="hoy!"),1,0)</formula>
    </cfRule>
  </conditionalFormatting>
  <conditionalFormatting sqref="D16">
    <cfRule type="expression" priority="6" dxfId="0" stopIfTrue="1">
      <formula>IF(OR($E$12="en juego",$E$12="hoy!"),1,0)</formula>
    </cfRule>
  </conditionalFormatting>
  <conditionalFormatting sqref="B16">
    <cfRule type="expression" priority="5" dxfId="0" stopIfTrue="1">
      <formula>IF(OR($E$20="en juego",$E$20="hoy!"),1,0)</formula>
    </cfRule>
  </conditionalFormatting>
  <conditionalFormatting sqref="B12">
    <cfRule type="expression" priority="4" dxfId="0" stopIfTrue="1">
      <formula>IF(OR($E$20="en juego",$E$20="hoy!"),1,0)</formula>
    </cfRule>
  </conditionalFormatting>
  <conditionalFormatting sqref="B8">
    <cfRule type="expression" priority="3" dxfId="0" stopIfTrue="1">
      <formula>IF(OR($E$20="en juego",$E$20="hoy!"),1,0)</formula>
    </cfRule>
  </conditionalFormatting>
  <conditionalFormatting sqref="C16">
    <cfRule type="expression" priority="2" dxfId="0" stopIfTrue="1">
      <formula>IF(OR($E$8="en juego",$E$8="hoy!"),1,0)</formula>
    </cfRule>
  </conditionalFormatting>
  <conditionalFormatting sqref="C20">
    <cfRule type="expression" priority="1" dxfId="0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7 F11 F15 F19">
      <formula1>0</formula1>
      <formula2>99</formula2>
    </dataValidation>
    <dataValidation type="whole" allowBlank="1" showInputMessage="1" showErrorMessage="1" errorTitle="Dato no válido" error="Ingrese sólo un número entero&#10;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89"/>
  <sheetViews>
    <sheetView showGridLines="0" showRowColHeaders="0" showOutlineSymbols="0" zoomScalePageLayoutView="0" workbookViewId="0" topLeftCell="A1">
      <selection activeCell="E30" sqref="E30"/>
    </sheetView>
  </sheetViews>
  <sheetFormatPr defaultColWidth="9.140625" defaultRowHeight="12.75"/>
  <cols>
    <col min="1" max="1" width="2.8515625" style="193" customWidth="1"/>
    <col min="2" max="2" width="16.57421875" style="92" customWidth="1"/>
    <col min="3" max="3" width="8.8515625" style="92" customWidth="1"/>
    <col min="4" max="4" width="8.57421875" style="92" customWidth="1"/>
    <col min="5" max="5" width="30.7109375" style="92" customWidth="1"/>
    <col min="6" max="6" width="3.7109375" style="92" customWidth="1"/>
    <col min="7" max="7" width="2.00390625" style="92" customWidth="1"/>
    <col min="8" max="8" width="6.421875" style="92" customWidth="1"/>
    <col min="9" max="9" width="11.7109375" style="92" customWidth="1"/>
    <col min="10" max="10" width="30.7109375" style="92" customWidth="1"/>
    <col min="11" max="11" width="3.7109375" style="92" customWidth="1"/>
    <col min="12" max="12" width="7.7109375" style="92" bestFit="1" customWidth="1"/>
    <col min="13" max="13" width="14.28125" style="92" bestFit="1" customWidth="1"/>
    <col min="14" max="14" width="1.7109375" style="92" customWidth="1"/>
    <col min="15" max="16384" width="9.140625" style="92" customWidth="1"/>
  </cols>
  <sheetData>
    <row r="1" spans="1:21" s="86" customFormat="1" ht="34.5" customHeight="1">
      <c r="A1" s="253" t="s">
        <v>107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84"/>
      <c r="Q1" s="84"/>
      <c r="R1" s="85"/>
      <c r="S1" s="85"/>
      <c r="T1" s="85"/>
      <c r="U1" s="85"/>
    </row>
    <row r="2" spans="1:21" s="86" customFormat="1" ht="34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84"/>
      <c r="Q2" s="84"/>
      <c r="R2" s="85"/>
      <c r="S2" s="85"/>
      <c r="T2" s="85"/>
      <c r="U2" s="85"/>
    </row>
    <row r="3" spans="1:17" ht="19.5" customHeight="1">
      <c r="A3" s="189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</row>
    <row r="4" spans="1:17" ht="15" customHeight="1">
      <c r="A4" s="189"/>
      <c r="B4" s="87"/>
      <c r="C4" s="87"/>
      <c r="D4" s="87"/>
      <c r="E4" s="93"/>
      <c r="F4" s="91"/>
      <c r="G4" s="87"/>
      <c r="H4" s="87"/>
      <c r="I4" s="87"/>
      <c r="J4" s="87"/>
      <c r="K4" s="87"/>
      <c r="L4" s="94">
        <f ca="1">TODAY()</f>
        <v>41737</v>
      </c>
      <c r="M4" s="194">
        <f ca="1">NOW()</f>
        <v>41737.51989004629</v>
      </c>
      <c r="N4" s="87"/>
      <c r="O4" s="95" t="s">
        <v>52</v>
      </c>
      <c r="P4" s="87"/>
      <c r="Q4" s="87"/>
    </row>
    <row r="5" spans="1:17" ht="12" customHeight="1">
      <c r="A5" s="189"/>
      <c r="B5" s="181" t="s">
        <v>119</v>
      </c>
      <c r="C5" s="181" t="s">
        <v>120</v>
      </c>
      <c r="D5" s="181" t="s">
        <v>121</v>
      </c>
      <c r="E5" s="291" t="s">
        <v>63</v>
      </c>
      <c r="F5" s="291"/>
      <c r="G5" s="292" t="s">
        <v>64</v>
      </c>
      <c r="H5" s="292"/>
      <c r="I5" s="96"/>
      <c r="J5" s="97" t="s">
        <v>2</v>
      </c>
      <c r="K5" s="87"/>
      <c r="L5" s="98"/>
      <c r="M5" s="87"/>
      <c r="N5" s="87"/>
      <c r="O5" s="87"/>
      <c r="P5" s="87"/>
      <c r="Q5" s="87"/>
    </row>
    <row r="6" spans="1:17" ht="31.5" customHeight="1">
      <c r="A6" s="190"/>
      <c r="B6" s="87"/>
      <c r="C6" s="87"/>
      <c r="D6" s="87"/>
      <c r="E6" s="99"/>
      <c r="F6" s="99"/>
      <c r="G6" s="99"/>
      <c r="H6" s="99"/>
      <c r="I6" s="99"/>
      <c r="J6" s="99"/>
      <c r="K6" s="87"/>
      <c r="L6" s="87"/>
      <c r="M6" s="100"/>
      <c r="N6" s="87"/>
      <c r="O6" s="87"/>
      <c r="P6" s="87"/>
      <c r="Q6" s="87"/>
    </row>
    <row r="7" spans="1:17" ht="15" customHeight="1">
      <c r="A7" s="190"/>
      <c r="B7" s="87"/>
      <c r="C7" s="87"/>
      <c r="D7" s="87"/>
      <c r="E7" s="101" t="str">
        <f>'Cuartos de Final'!J8</f>
        <v>1ero Grupo A</v>
      </c>
      <c r="F7" s="102"/>
      <c r="G7" s="103"/>
      <c r="H7" s="104"/>
      <c r="I7" s="99"/>
      <c r="J7" s="99"/>
      <c r="K7" s="87"/>
      <c r="L7" s="87"/>
      <c r="M7" s="87"/>
      <c r="N7" s="87"/>
      <c r="O7" s="87"/>
      <c r="P7" s="87"/>
      <c r="Q7" s="87"/>
    </row>
    <row r="8" spans="1:17" ht="15" customHeight="1">
      <c r="A8" s="191" t="str">
        <f>IF(OR(E8="en juego",E8="hoy!",E8="finalizado"),"  -&gt;     1","1")</f>
        <v>1</v>
      </c>
      <c r="B8" s="125" t="s">
        <v>115</v>
      </c>
      <c r="C8" s="184">
        <v>41601</v>
      </c>
      <c r="D8" s="183">
        <v>0.3333333333333333</v>
      </c>
      <c r="E8" s="105">
        <f>IF(OR(C8="",D8="",C8&lt;$L$4),"",IF(C8=$L$4,IF(AND(D8&lt;=$S$24,$S$24&lt;=(D8+0.08333333333)),"en juego",IF($S$24&lt;D8,"hoy!","finalizado")),IF($L$4&gt;C8,"finalizado","")))</f>
      </c>
      <c r="F8" s="106"/>
      <c r="G8" s="107"/>
      <c r="H8" s="108"/>
      <c r="I8" s="109"/>
      <c r="J8" s="110" t="str">
        <f>IF(AND(E7&lt;&gt;"",E9&lt;&gt;""),IF(OR(F7="",F9="",AND(F7=F9,OR(G7="",G9=""))),"GSF1",IF(F7=F9,IF(G7&gt;G9,E7,E9),IF(F7&gt;F9,E7,E9))),"")</f>
        <v>GSF1</v>
      </c>
      <c r="K8" s="87"/>
      <c r="L8" s="87"/>
      <c r="M8" s="87"/>
      <c r="N8" s="87"/>
      <c r="O8" s="87"/>
      <c r="P8" s="87"/>
      <c r="Q8" s="87"/>
    </row>
    <row r="9" spans="1:17" ht="15" customHeight="1">
      <c r="A9" s="190"/>
      <c r="B9" s="111"/>
      <c r="C9" s="87"/>
      <c r="D9" s="87"/>
      <c r="E9" s="101" t="str">
        <f>'Cuartos de Final'!J12</f>
        <v>2do Grupo A</v>
      </c>
      <c r="F9" s="102"/>
      <c r="G9" s="112"/>
      <c r="H9" s="113"/>
      <c r="I9" s="99"/>
      <c r="J9" s="99"/>
      <c r="K9" s="87"/>
      <c r="L9" s="87"/>
      <c r="M9" s="87"/>
      <c r="N9" s="87"/>
      <c r="O9" s="87"/>
      <c r="P9" s="87"/>
      <c r="Q9" s="87"/>
    </row>
    <row r="10" spans="1:17" ht="31.5" customHeight="1">
      <c r="A10" s="190"/>
      <c r="B10" s="111"/>
      <c r="C10" s="87"/>
      <c r="D10" s="87"/>
      <c r="E10" s="99"/>
      <c r="F10" s="106"/>
      <c r="G10" s="99"/>
      <c r="H10" s="99"/>
      <c r="I10" s="99"/>
      <c r="J10" s="99"/>
      <c r="K10" s="87"/>
      <c r="L10" s="87"/>
      <c r="M10" s="87"/>
      <c r="N10" s="87"/>
      <c r="O10" s="87"/>
      <c r="P10" s="87"/>
      <c r="Q10" s="87"/>
    </row>
    <row r="11" spans="1:17" ht="15" customHeight="1">
      <c r="A11" s="190"/>
      <c r="B11" s="111"/>
      <c r="C11" s="87"/>
      <c r="D11" s="87"/>
      <c r="E11" s="101" t="str">
        <f>'Cuartos de Final'!J16</f>
        <v>4To Grupo A</v>
      </c>
      <c r="F11" s="102"/>
      <c r="G11" s="103"/>
      <c r="H11" s="104"/>
      <c r="I11" s="99"/>
      <c r="J11" s="99"/>
      <c r="K11" s="87"/>
      <c r="L11" s="87"/>
      <c r="M11" s="87"/>
      <c r="N11" s="87"/>
      <c r="O11" s="87"/>
      <c r="P11" s="87"/>
      <c r="Q11" s="87"/>
    </row>
    <row r="12" spans="1:17" ht="15" customHeight="1">
      <c r="A12" s="191" t="str">
        <f>IF(OR(E12="en juego",E12="hoy!",E12="finalizado"),"  -&gt;     2","2")</f>
        <v>2</v>
      </c>
      <c r="B12" s="125" t="s">
        <v>117</v>
      </c>
      <c r="C12" s="184">
        <v>41601</v>
      </c>
      <c r="D12" s="183">
        <v>0.4166666666666667</v>
      </c>
      <c r="E12" s="105">
        <f>IF(OR(C12="",D12="",C12&lt;$L$4),"",IF(C12=$L$4,IF(AND(D12&lt;=$S$24,$S$24&lt;=(D12+0.08333333333)),"en juego",IF($S$24&lt;D12,"hoy!","finalizado")),IF($L$4&gt;C12,"finalizado","")))</f>
      </c>
      <c r="F12" s="106"/>
      <c r="G12" s="107"/>
      <c r="H12" s="108"/>
      <c r="I12" s="109"/>
      <c r="J12" s="110" t="str">
        <f>IF(AND(E11&lt;&gt;"",E13&lt;&gt;""),IF(OR(F11="",F13="",AND(F11=F13,OR(G11="",G13=""))),"GSF2",IF(F11=F13,IF(G11&gt;G13,E11,E13),IF(F11&gt;F13,E11,E13))),"")</f>
        <v>GSF2</v>
      </c>
      <c r="K12" s="87"/>
      <c r="L12" s="87"/>
      <c r="M12" s="87"/>
      <c r="N12" s="87"/>
      <c r="O12" s="87"/>
      <c r="P12" s="87"/>
      <c r="Q12" s="87"/>
    </row>
    <row r="13" spans="1:17" ht="15" customHeight="1">
      <c r="A13" s="190"/>
      <c r="B13" s="87"/>
      <c r="C13" s="87"/>
      <c r="D13" s="87"/>
      <c r="E13" s="101" t="str">
        <f>'Cuartos de Final'!J20</f>
        <v>2do Grupo B</v>
      </c>
      <c r="F13" s="102"/>
      <c r="G13" s="112"/>
      <c r="H13" s="113"/>
      <c r="I13" s="99"/>
      <c r="J13" s="99"/>
      <c r="K13" s="87"/>
      <c r="L13" s="87"/>
      <c r="M13" s="87"/>
      <c r="N13" s="87"/>
      <c r="O13" s="87"/>
      <c r="P13" s="87"/>
      <c r="Q13" s="87"/>
    </row>
    <row r="14" spans="1:17" ht="15" customHeight="1">
      <c r="A14" s="192"/>
      <c r="B14" s="99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</row>
    <row r="15" spans="1:17" ht="14.25" customHeight="1">
      <c r="A15" s="192"/>
      <c r="B15" s="99"/>
      <c r="C15" s="99"/>
      <c r="D15" s="99"/>
      <c r="E15" s="99"/>
      <c r="F15" s="99"/>
      <c r="G15" s="99"/>
      <c r="H15" s="99"/>
      <c r="I15" s="99"/>
      <c r="J15" s="99"/>
      <c r="K15" s="87"/>
      <c r="L15" s="87"/>
      <c r="M15" s="87"/>
      <c r="N15" s="87"/>
      <c r="O15" s="87"/>
      <c r="P15" s="87"/>
      <c r="Q15" s="87"/>
    </row>
    <row r="16" spans="1:17" ht="14.25" customHeight="1">
      <c r="A16" s="189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7" ht="14.25" customHeight="1">
      <c r="A17" s="189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7" ht="15" customHeight="1">
      <c r="A18" s="189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7" ht="14.25" customHeight="1">
      <c r="A19" s="189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7" ht="14.25" customHeight="1">
      <c r="A20" s="189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7" ht="14.25" customHeight="1">
      <c r="A21" s="189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7" ht="15" customHeight="1">
      <c r="A22" s="189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9" ht="12.75" hidden="1">
      <c r="A23" s="1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15">
        <f>HOUR(M4)</f>
        <v>12</v>
      </c>
      <c r="S23" s="115">
        <f>MINUTE(M4)</f>
        <v>28</v>
      </c>
    </row>
    <row r="24" spans="1:19" ht="12.75" hidden="1">
      <c r="A24" s="189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15"/>
      <c r="S24" s="116">
        <f>TIME(R23,S23,0)</f>
        <v>0.5194444444444445</v>
      </c>
    </row>
    <row r="25" spans="1:17" ht="15" customHeight="1">
      <c r="A25" s="189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7" ht="12.75">
      <c r="A26" s="189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7" ht="12.75">
      <c r="A27" s="189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7" ht="12.75">
      <c r="A28" s="189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12.75">
      <c r="A29" s="189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2.75">
      <c r="A30" s="189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2.75">
      <c r="A31" s="189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2.75">
      <c r="A32" s="189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12.75">
      <c r="A33" s="189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12.75">
      <c r="A34" s="189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2.75">
      <c r="A35" s="18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12.75">
      <c r="A36" s="189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ht="12.75">
      <c r="A37" s="18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12.75">
      <c r="A38" s="18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2" ht="12.75">
      <c r="A39" s="1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ht="12.75">
      <c r="A40" s="189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ht="12.75">
      <c r="A41" s="189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.75">
      <c r="A42" s="18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ht="12.75">
      <c r="A43" s="1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2" ht="12.75">
      <c r="A44" s="189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2" ht="12.75">
      <c r="A45" s="18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2" ht="12.75">
      <c r="A46" s="18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2" ht="12.75">
      <c r="A47" s="189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2.75">
      <c r="A48" s="18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ht="12.75">
      <c r="A49" s="189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ht="12.75">
      <c r="A50" s="189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12.75">
      <c r="A51" s="189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18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ht="12.75">
      <c r="A53" s="18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ht="12.75">
      <c r="A54" s="189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ht="12.75">
      <c r="A55" s="1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ht="12.75">
      <c r="A56" s="18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ht="12.75">
      <c r="A57" s="189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ht="12.75">
      <c r="A58" s="18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ht="12.75">
      <c r="A59" s="189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ht="12.75">
      <c r="A60" s="189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ht="12.75">
      <c r="A61" s="189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ht="12.75">
      <c r="A62" s="189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ht="12.75">
      <c r="A63" s="189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ht="12.75">
      <c r="A64" s="189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2.75">
      <c r="A65" s="189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ht="12.75">
      <c r="A66" s="189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ht="12.75">
      <c r="A67" s="189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ht="12.75">
      <c r="A68" s="189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ht="12.75">
      <c r="A69" s="189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ht="12.75">
      <c r="A70" s="189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ht="12.75">
      <c r="A71" s="189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ht="12.75">
      <c r="A72" s="189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ht="12.75">
      <c r="A73" s="189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ht="12.75">
      <c r="A74" s="189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ht="12.75">
      <c r="A75" s="189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ht="12.75">
      <c r="A76" s="189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ht="12.75">
      <c r="A77" s="189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ht="12.75">
      <c r="A78" s="189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ht="12.75">
      <c r="A79" s="189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ht="12.75">
      <c r="A80" s="189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ht="12.75">
      <c r="A81" s="1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ht="12.75">
      <c r="A82" s="189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1:12" ht="12.75">
      <c r="A83" s="189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ht="12.75">
      <c r="A84" s="189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ht="12.75">
      <c r="A85" s="189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ht="12.75">
      <c r="A86" s="189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ht="12.75">
      <c r="A87" s="189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ht="12.75">
      <c r="A88" s="189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ht="12.75">
      <c r="A89" s="189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ht="12.75">
      <c r="A90" s="189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ht="12.75">
      <c r="A91" s="189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ht="12.75">
      <c r="A92" s="189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ht="12.75">
      <c r="A93" s="189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ht="12.75">
      <c r="A94" s="189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ht="12.75">
      <c r="A95" s="189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ht="12.75">
      <c r="A96" s="189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1:12" ht="12.75">
      <c r="A97" s="189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ht="12.75">
      <c r="A98" s="189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ht="12.75">
      <c r="A99" s="189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ht="12.75">
      <c r="A100" s="18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 ht="12.75">
      <c r="A101" s="189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ht="12.75">
      <c r="A102" s="189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ht="12.75">
      <c r="A103" s="189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ht="12.75">
      <c r="A104" s="189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ht="12.75">
      <c r="A105" s="189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ht="12.75">
      <c r="A106" s="189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ht="12.75">
      <c r="A107" s="189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ht="12.75">
      <c r="A108" s="189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ht="12.75">
      <c r="A109" s="189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ht="12.75">
      <c r="A110" s="189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 ht="12.75">
      <c r="A111" s="189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ht="12.75">
      <c r="A112" s="189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ht="12.75">
      <c r="A113" s="189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ht="12.75">
      <c r="A114" s="189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 ht="12.75">
      <c r="A115" s="189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ht="12.75">
      <c r="A116" s="189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ht="12.75">
      <c r="A117" s="189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 ht="12.75">
      <c r="A118" s="189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ht="12.75">
      <c r="A119" s="189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ht="12.75">
      <c r="A120" s="189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ht="12.75">
      <c r="A121" s="189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ht="12.75">
      <c r="A122" s="189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ht="12.75">
      <c r="A123" s="189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ht="12.75">
      <c r="A124" s="189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ht="12.75">
      <c r="A125" s="189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ht="12.75">
      <c r="A126" s="189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ht="12.75">
      <c r="A127" s="189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ht="12.75">
      <c r="A128" s="189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 ht="12.75">
      <c r="A129" s="189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ht="12.75">
      <c r="A130" s="189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ht="12.75">
      <c r="A131" s="189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ht="12.75">
      <c r="A132" s="189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ht="12.75">
      <c r="A133" s="189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ht="12.75">
      <c r="A134" s="189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ht="12.75">
      <c r="A135" s="189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ht="12.75">
      <c r="A136" s="189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ht="12.75">
      <c r="A137" s="189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ht="12.75">
      <c r="A138" s="189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ht="12.75">
      <c r="A139" s="189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ht="12.75">
      <c r="A140" s="189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ht="12.75">
      <c r="A141" s="189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ht="12.75">
      <c r="A142" s="189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ht="12.75">
      <c r="A143" s="189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ht="12.75">
      <c r="A144" s="189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ht="12.75">
      <c r="A145" s="189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ht="12.75">
      <c r="A146" s="189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ht="12.75">
      <c r="A147" s="189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ht="12.75">
      <c r="A148" s="189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ht="12.75">
      <c r="A149" s="189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ht="12.75">
      <c r="A150" s="189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ht="12.75">
      <c r="A151" s="189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ht="12.75">
      <c r="A152" s="189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ht="12.75">
      <c r="A153" s="189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ht="12.75">
      <c r="A154" s="189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ht="12.75">
      <c r="A155" s="189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ht="12.75">
      <c r="A156" s="189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ht="12.75">
      <c r="A157" s="189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ht="12.75">
      <c r="A158" s="189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ht="12.75">
      <c r="A159" s="189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ht="12.75">
      <c r="A160" s="189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ht="12.75">
      <c r="A161" s="189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ht="12.75">
      <c r="A162" s="189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ht="12.75">
      <c r="A163" s="189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ht="12.75">
      <c r="A164" s="189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ht="12.75">
      <c r="A165" s="189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ht="12.75">
      <c r="A166" s="189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ht="12.75">
      <c r="A167" s="189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ht="12.75">
      <c r="A168" s="189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ht="12.75">
      <c r="A169" s="189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ht="12.75">
      <c r="A170" s="189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ht="12.75">
      <c r="A171" s="189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ht="12.75">
      <c r="A172" s="189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ht="12.75">
      <c r="A173" s="189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ht="12.75">
      <c r="A174" s="189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ht="12.75">
      <c r="A175" s="189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ht="12.75">
      <c r="A176" s="189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ht="12.75">
      <c r="A177" s="189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ht="12.75">
      <c r="A178" s="189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ht="12.75">
      <c r="A179" s="189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ht="12.75">
      <c r="A180" s="189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ht="12.75">
      <c r="A181" s="189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ht="12.75">
      <c r="A182" s="189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ht="12.75">
      <c r="A183" s="189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ht="12.75">
      <c r="A184" s="189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ht="12.75">
      <c r="A185" s="189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ht="12.75">
      <c r="A186" s="189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ht="12.75">
      <c r="A187" s="189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ht="12.75">
      <c r="A188" s="189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ht="12.75">
      <c r="A189" s="189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ht="12.75">
      <c r="A190" s="189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ht="12.75">
      <c r="A191" s="189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ht="12.75">
      <c r="A192" s="189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ht="12.75">
      <c r="A193" s="189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ht="12.75">
      <c r="A194" s="189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ht="12.75">
      <c r="A195" s="189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ht="12.75">
      <c r="A196" s="189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ht="12.75">
      <c r="A197" s="189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ht="12.75">
      <c r="A198" s="189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ht="12.75">
      <c r="A199" s="189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ht="12.75">
      <c r="A200" s="189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ht="12.75">
      <c r="A201" s="189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ht="12.75">
      <c r="A202" s="189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ht="12.75">
      <c r="A203" s="189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ht="12.75">
      <c r="A204" s="189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ht="12.75">
      <c r="A205" s="189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ht="12.75">
      <c r="A206" s="189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ht="12.75">
      <c r="A207" s="189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ht="12.75">
      <c r="A208" s="189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ht="12.75">
      <c r="A209" s="189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ht="12.75">
      <c r="A210" s="189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ht="12.75">
      <c r="A211" s="189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ht="12.75">
      <c r="A212" s="189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ht="12.75">
      <c r="A213" s="189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ht="12.75">
      <c r="A214" s="189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ht="12.75">
      <c r="A215" s="189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ht="12.75">
      <c r="A216" s="189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ht="12.75">
      <c r="A217" s="189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ht="12.75">
      <c r="A218" s="189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ht="12.75">
      <c r="A219" s="189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ht="12.75">
      <c r="A220" s="189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ht="12.75">
      <c r="A221" s="189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ht="12.75">
      <c r="A222" s="189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ht="12.75">
      <c r="A223" s="189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ht="12.75">
      <c r="A224" s="189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ht="12.75">
      <c r="A225" s="189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ht="12.75">
      <c r="A226" s="189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ht="12.75">
      <c r="A227" s="189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ht="12.75">
      <c r="A228" s="189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ht="12.75">
      <c r="A229" s="189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ht="12.75">
      <c r="A230" s="189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ht="12.75">
      <c r="A231" s="189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ht="12.75">
      <c r="A232" s="189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ht="12.75">
      <c r="A233" s="189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ht="12.75">
      <c r="A234" s="189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ht="12.75">
      <c r="A235" s="189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ht="12.75">
      <c r="A236" s="189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ht="12.75">
      <c r="A237" s="189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ht="12.75">
      <c r="A238" s="189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ht="12.75">
      <c r="A239" s="189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ht="12.75">
      <c r="A240" s="189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ht="12.75">
      <c r="A241" s="189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ht="12.75">
      <c r="A242" s="189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ht="12.75">
      <c r="A243" s="189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ht="12.75">
      <c r="A244" s="189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ht="12.75">
      <c r="A245" s="189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ht="12.75">
      <c r="A246" s="189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ht="12.75">
      <c r="A247" s="189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ht="12.75">
      <c r="A248" s="189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ht="12.75">
      <c r="A249" s="189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ht="12.75">
      <c r="A250" s="189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ht="12.75">
      <c r="A251" s="189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ht="12.75">
      <c r="A252" s="189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ht="12.75">
      <c r="A253" s="189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ht="12.75">
      <c r="A254" s="189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ht="12.75">
      <c r="A255" s="189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ht="12.75">
      <c r="A256" s="189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ht="12.75">
      <c r="A257" s="189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ht="12.75">
      <c r="A258" s="189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ht="12.75">
      <c r="A259" s="189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ht="12.75">
      <c r="A260" s="189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ht="12.75">
      <c r="A261" s="189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ht="12.75">
      <c r="A262" s="189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ht="12.75">
      <c r="A263" s="189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ht="12.75">
      <c r="A264" s="189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ht="12.75">
      <c r="A265" s="189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ht="12.75">
      <c r="A266" s="189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ht="12.75">
      <c r="A267" s="189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ht="12.75">
      <c r="A268" s="189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ht="12.75">
      <c r="A269" s="189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ht="12.75">
      <c r="A270" s="189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ht="12.75">
      <c r="A271" s="189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ht="12.75">
      <c r="A272" s="189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ht="12.75">
      <c r="A273" s="189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ht="12.75">
      <c r="A274" s="189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ht="12.75">
      <c r="A275" s="189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ht="12.75">
      <c r="A276" s="189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ht="12.75">
      <c r="A277" s="189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ht="12.75">
      <c r="A278" s="189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ht="12.75">
      <c r="A279" s="189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ht="12.75">
      <c r="A280" s="189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ht="12.75">
      <c r="A281" s="189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ht="12.75">
      <c r="A282" s="189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ht="12.75">
      <c r="A283" s="189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ht="12.75">
      <c r="A284" s="189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ht="12.75">
      <c r="A285" s="189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ht="12.75">
      <c r="A286" s="189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ht="12.75">
      <c r="A287" s="189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ht="12.75">
      <c r="A288" s="189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ht="12.75">
      <c r="A289" s="189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ht="12.75">
      <c r="A290" s="189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ht="12.75">
      <c r="A291" s="189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ht="12.75">
      <c r="A292" s="189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ht="12.75">
      <c r="A293" s="189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ht="12.75">
      <c r="A294" s="189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ht="12.75">
      <c r="A295" s="189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ht="12.75">
      <c r="A296" s="189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ht="12.75">
      <c r="A297" s="189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ht="12.75">
      <c r="A298" s="189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ht="12.75">
      <c r="A299" s="189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ht="12.75">
      <c r="A300" s="189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ht="12.75">
      <c r="A301" s="189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ht="12.75">
      <c r="A302" s="189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ht="12.75">
      <c r="A303" s="189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ht="12.75">
      <c r="A304" s="189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ht="12.75">
      <c r="A305" s="189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ht="12.75">
      <c r="A306" s="189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ht="12.75">
      <c r="A307" s="189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ht="12.75">
      <c r="A308" s="189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ht="12.75">
      <c r="A309" s="189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ht="12.75">
      <c r="A310" s="189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ht="12.75">
      <c r="A311" s="189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ht="12.75">
      <c r="A312" s="189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ht="12.75">
      <c r="A313" s="189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ht="12.75">
      <c r="A314" s="189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ht="12.75">
      <c r="A315" s="189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ht="12.75">
      <c r="A316" s="189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ht="12.75">
      <c r="A317" s="189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ht="12.75">
      <c r="A318" s="189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ht="12.75">
      <c r="A319" s="189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ht="12.75">
      <c r="A320" s="189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ht="12.75">
      <c r="A321" s="189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ht="12.75">
      <c r="A322" s="189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ht="12.75">
      <c r="A323" s="189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ht="12.75">
      <c r="A324" s="189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ht="12.75">
      <c r="A325" s="189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ht="12.75">
      <c r="A326" s="189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ht="12.75">
      <c r="A327" s="189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ht="12.75">
      <c r="A328" s="189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ht="12.75">
      <c r="A329" s="189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ht="12.75">
      <c r="A330" s="189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ht="12.75">
      <c r="A331" s="189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ht="12.75">
      <c r="A332" s="189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ht="12.75">
      <c r="A333" s="189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ht="12.75">
      <c r="A334" s="189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ht="12.75">
      <c r="A335" s="189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ht="12.75">
      <c r="A336" s="189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ht="12.75">
      <c r="A337" s="189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ht="12.75">
      <c r="A338" s="189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ht="12.75">
      <c r="A339" s="189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ht="12.75">
      <c r="A340" s="189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ht="12.75">
      <c r="A341" s="189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ht="12.75">
      <c r="A342" s="189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ht="12.75">
      <c r="A343" s="189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ht="12.75">
      <c r="A344" s="189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ht="12.75">
      <c r="A345" s="189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ht="12.75">
      <c r="A346" s="189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ht="12.75">
      <c r="A347" s="189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ht="12.75">
      <c r="A348" s="189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ht="12.75">
      <c r="A349" s="189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ht="12.75">
      <c r="A350" s="189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ht="12.75">
      <c r="A351" s="189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ht="12.75">
      <c r="A352" s="189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ht="12.75">
      <c r="A353" s="189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ht="12.75">
      <c r="A354" s="189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ht="12.75">
      <c r="A355" s="189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ht="12.75">
      <c r="A356" s="189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ht="12.75">
      <c r="A357" s="189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ht="12.75">
      <c r="A358" s="189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ht="12.75">
      <c r="A359" s="189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ht="12.75">
      <c r="A360" s="189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ht="12.75">
      <c r="A361" s="189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ht="12.75">
      <c r="A362" s="189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ht="12.75">
      <c r="A363" s="189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ht="12.75">
      <c r="A364" s="189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ht="12.75">
      <c r="A365" s="189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ht="12.75">
      <c r="A366" s="189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ht="12.75">
      <c r="A367" s="189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ht="12.75">
      <c r="A368" s="189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ht="12.75">
      <c r="A369" s="189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ht="12.75">
      <c r="A370" s="189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ht="12.75">
      <c r="A371" s="189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ht="12.75">
      <c r="A372" s="189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ht="12.75">
      <c r="A373" s="189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ht="12.75">
      <c r="A374" s="189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ht="12.75">
      <c r="A375" s="189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ht="12.75">
      <c r="A376" s="189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ht="12.75">
      <c r="A377" s="189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ht="12.75">
      <c r="A378" s="189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ht="12.75">
      <c r="A379" s="189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ht="12.75">
      <c r="A380" s="189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ht="12.75">
      <c r="A381" s="189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ht="12.75">
      <c r="A382" s="189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ht="12.75">
      <c r="A383" s="189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ht="12.75">
      <c r="A384" s="189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ht="12.75">
      <c r="A385" s="189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ht="12.75">
      <c r="A386" s="189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ht="12.75">
      <c r="A387" s="189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ht="12.75">
      <c r="A388" s="189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ht="12.75">
      <c r="A389" s="189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ht="12.75">
      <c r="A390" s="189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ht="12.75">
      <c r="A391" s="189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ht="12.75">
      <c r="A392" s="189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ht="12.75">
      <c r="A393" s="189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ht="12.75">
      <c r="A394" s="189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ht="12.75">
      <c r="A395" s="189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ht="12.75">
      <c r="A396" s="189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ht="12.75">
      <c r="A397" s="189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ht="12.75">
      <c r="A398" s="189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ht="12.75">
      <c r="A399" s="189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ht="12.75">
      <c r="A400" s="189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ht="12.75">
      <c r="A401" s="189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ht="12.75">
      <c r="A402" s="189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ht="12.75">
      <c r="A403" s="189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ht="12.75">
      <c r="A404" s="189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ht="12.75">
      <c r="A405" s="189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ht="12.75">
      <c r="A406" s="189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ht="12.75">
      <c r="A407" s="189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ht="12.75">
      <c r="A408" s="189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ht="12.75">
      <c r="A409" s="189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ht="12.75">
      <c r="A410" s="189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ht="12.75">
      <c r="A411" s="189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ht="12.75">
      <c r="A412" s="189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ht="12.75">
      <c r="A413" s="189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ht="12.75">
      <c r="A414" s="189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ht="12.75">
      <c r="A415" s="189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ht="12.75">
      <c r="A416" s="189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ht="12.75">
      <c r="A417" s="189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ht="12.75">
      <c r="A418" s="189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ht="12.75">
      <c r="A419" s="189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ht="12.75">
      <c r="A420" s="189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ht="12.75">
      <c r="A421" s="189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ht="12.75">
      <c r="A422" s="189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ht="12.75">
      <c r="A423" s="189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ht="12.75">
      <c r="A424" s="189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ht="12.75">
      <c r="A425" s="189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ht="12.75">
      <c r="A426" s="189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ht="12.75">
      <c r="A427" s="189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ht="12.75">
      <c r="A428" s="189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ht="12.75">
      <c r="A429" s="189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ht="12.75">
      <c r="A430" s="189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ht="12.75">
      <c r="A431" s="189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ht="12.75">
      <c r="A432" s="189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ht="12.75">
      <c r="A433" s="189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ht="12.75">
      <c r="A434" s="189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ht="12.75">
      <c r="A435" s="189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ht="12.75">
      <c r="A436" s="189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ht="12.75">
      <c r="A437" s="189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ht="12.75">
      <c r="A438" s="189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ht="12.75">
      <c r="A439" s="189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ht="12.75">
      <c r="A440" s="189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ht="12.75">
      <c r="A441" s="189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ht="12.75">
      <c r="A442" s="189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ht="12.75">
      <c r="A443" s="189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ht="12.75">
      <c r="A444" s="189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ht="12.75">
      <c r="A445" s="189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ht="12.75">
      <c r="A446" s="189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ht="12.75">
      <c r="A447" s="189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ht="12.75">
      <c r="A448" s="189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ht="12.75">
      <c r="A449" s="189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ht="12.75">
      <c r="A450" s="189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ht="12.75">
      <c r="A451" s="189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ht="12.75">
      <c r="A452" s="189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ht="12.75">
      <c r="A453" s="189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ht="12.75">
      <c r="A454" s="189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ht="12.75">
      <c r="A455" s="189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ht="12.75">
      <c r="A456" s="189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ht="12.75">
      <c r="A457" s="189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ht="12.75">
      <c r="A458" s="189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ht="12.75">
      <c r="A459" s="189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ht="12.75">
      <c r="A460" s="189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ht="12.75">
      <c r="A461" s="189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ht="12.75">
      <c r="A462" s="189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ht="12.75">
      <c r="A463" s="189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ht="12.75">
      <c r="A464" s="189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ht="12.75">
      <c r="A465" s="189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ht="12.75">
      <c r="A466" s="189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ht="12.75">
      <c r="A467" s="189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ht="12.75">
      <c r="A468" s="189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ht="12.75">
      <c r="A469" s="189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ht="12.75">
      <c r="A470" s="189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ht="12.75">
      <c r="A471" s="189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ht="12.75">
      <c r="A472" s="189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ht="12.75">
      <c r="A473" s="189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ht="12.75">
      <c r="A474" s="189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ht="12.75">
      <c r="A475" s="189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ht="12.75">
      <c r="A476" s="189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ht="12.75">
      <c r="A477" s="189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ht="12.75">
      <c r="A478" s="189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ht="12.75">
      <c r="A479" s="189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ht="12.75">
      <c r="A480" s="189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ht="12.75">
      <c r="A481" s="189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ht="12.75">
      <c r="A482" s="189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ht="12.75">
      <c r="A483" s="189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ht="12.75">
      <c r="A484" s="189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ht="12.75">
      <c r="A485" s="189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ht="12.75">
      <c r="A486" s="189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ht="12.75">
      <c r="A487" s="189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ht="12.75">
      <c r="A488" s="189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ht="12.75">
      <c r="A489" s="189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ht="12.75">
      <c r="A490" s="189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ht="12.75">
      <c r="A491" s="189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ht="12.75">
      <c r="A492" s="189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ht="12.75">
      <c r="A493" s="189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ht="12.75">
      <c r="A494" s="189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ht="12.75">
      <c r="A495" s="189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ht="12.75">
      <c r="A496" s="189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ht="12.75">
      <c r="A497" s="189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ht="12.75">
      <c r="A498" s="189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ht="12.75">
      <c r="A499" s="189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ht="12.75">
      <c r="A500" s="189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ht="12.75">
      <c r="A501" s="189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ht="12.75">
      <c r="A502" s="189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ht="12.75">
      <c r="A503" s="189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ht="12.75">
      <c r="A504" s="189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ht="12.75">
      <c r="A505" s="189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ht="12.75">
      <c r="A506" s="189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ht="12.75">
      <c r="A507" s="189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ht="12.75">
      <c r="A508" s="189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ht="12.75">
      <c r="A509" s="189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ht="12.75">
      <c r="A510" s="189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ht="12.75">
      <c r="A511" s="189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ht="12.75">
      <c r="A512" s="189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1:12" ht="12.75">
      <c r="A513" s="189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1:12" ht="12.75">
      <c r="A514" s="189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1:12" ht="12.75">
      <c r="A515" s="189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1:12" ht="12.75">
      <c r="A516" s="189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1:12" ht="12.75">
      <c r="A517" s="189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1:12" ht="12.75">
      <c r="A518" s="189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1:12" ht="12.75">
      <c r="A519" s="189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1:12" ht="12.75">
      <c r="A520" s="189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1:12" ht="12.75">
      <c r="A521" s="189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1:12" ht="12.75">
      <c r="A522" s="189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1:12" ht="12.75">
      <c r="A523" s="189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1:12" ht="12.75">
      <c r="A524" s="189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1:12" ht="12.75">
      <c r="A525" s="189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1:12" ht="12.75">
      <c r="A526" s="189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1:12" ht="12.75">
      <c r="A527" s="189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ht="12.75">
      <c r="A528" s="189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1:12" ht="12.75">
      <c r="A529" s="189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1:12" ht="12.75">
      <c r="A530" s="189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1:12" ht="12.75">
      <c r="A531" s="189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1:12" ht="12.75">
      <c r="A532" s="189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1:12" ht="12.75">
      <c r="A533" s="189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1:12" ht="12.75">
      <c r="A534" s="189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1:12" ht="12.75">
      <c r="A535" s="189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1:12" ht="12.75">
      <c r="A536" s="189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1:12" ht="12.75">
      <c r="A537" s="189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1:12" ht="12.75">
      <c r="A538" s="189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1:12" ht="12.75">
      <c r="A539" s="189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1:12" ht="12.75">
      <c r="A540" s="189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1:12" ht="12.75">
      <c r="A541" s="189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1:12" ht="12.75">
      <c r="A542" s="189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1:12" ht="12.75">
      <c r="A543" s="189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1:12" ht="12.75">
      <c r="A544" s="189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1:12" ht="12.75">
      <c r="A545" s="189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1:12" ht="12.75">
      <c r="A546" s="189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1:12" ht="12.75">
      <c r="A547" s="189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1:12" ht="12.75">
      <c r="A548" s="189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1:12" ht="12.75">
      <c r="A549" s="189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1:12" ht="12.75">
      <c r="A550" s="189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1:12" ht="12.75">
      <c r="A551" s="189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1:12" ht="12.75">
      <c r="A552" s="189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1:12" ht="12.75">
      <c r="A553" s="189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1:12" ht="12.75">
      <c r="A554" s="189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1:12" ht="12.75">
      <c r="A555" s="189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1:12" ht="12.75">
      <c r="A556" s="189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1:12" ht="12.75">
      <c r="A557" s="189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1:12" ht="12.75">
      <c r="A558" s="189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1:12" ht="12.75">
      <c r="A559" s="189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1:12" ht="12.75">
      <c r="A560" s="189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1:12" ht="12.75">
      <c r="A561" s="189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1:12" ht="12.75">
      <c r="A562" s="189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1:12" ht="12.75">
      <c r="A563" s="189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1:12" ht="12.75">
      <c r="A564" s="189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1:12" ht="12.75">
      <c r="A565" s="189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1:12" ht="12.75">
      <c r="A566" s="189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1:12" ht="12.75">
      <c r="A567" s="189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1:12" ht="12.75">
      <c r="A568" s="189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1:12" ht="12.75">
      <c r="A569" s="189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1:12" ht="12.75">
      <c r="A570" s="189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1:12" ht="12.75">
      <c r="A571" s="189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1:12" ht="12.75">
      <c r="A572" s="189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ht="12.75">
      <c r="A573" s="189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1:12" ht="12.75">
      <c r="A574" s="189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1:12" ht="12.75">
      <c r="A575" s="189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1:12" ht="12.75">
      <c r="A576" s="189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1:12" ht="12.75">
      <c r="A577" s="189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1:12" ht="12.75">
      <c r="A578" s="189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1:12" ht="12.75">
      <c r="A579" s="189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1:12" ht="12.75">
      <c r="A580" s="189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1:12" ht="12.75">
      <c r="A581" s="189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1:12" ht="12.75">
      <c r="A582" s="189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1:12" ht="12.75">
      <c r="A583" s="189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1:12" ht="12.75">
      <c r="A584" s="189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1:12" ht="12.75">
      <c r="A585" s="189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1:12" ht="12.75">
      <c r="A586" s="189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1:12" ht="12.75">
      <c r="A587" s="189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1:12" ht="12.75">
      <c r="A588" s="189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1:12" ht="12.75">
      <c r="A589" s="189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1:12" ht="12.75">
      <c r="A590" s="189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1:12" ht="12.75">
      <c r="A591" s="189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1:12" ht="12.75">
      <c r="A592" s="189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1:12" ht="12.75">
      <c r="A593" s="189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1:12" ht="12.75">
      <c r="A594" s="189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1:12" ht="12.75">
      <c r="A595" s="189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1:12" ht="12.75">
      <c r="A596" s="189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1:12" ht="12.75">
      <c r="A597" s="189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1:12" ht="12.75">
      <c r="A598" s="189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1:12" ht="12.75">
      <c r="A599" s="189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1:12" ht="12.75">
      <c r="A600" s="189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1:12" ht="12.75">
      <c r="A601" s="189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1:12" ht="12.75">
      <c r="A602" s="189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1:12" ht="12.75">
      <c r="A603" s="189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  <row r="604" spans="1:12" ht="12.75">
      <c r="A604" s="189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</row>
    <row r="605" spans="1:12" ht="12.75">
      <c r="A605" s="189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</row>
    <row r="606" spans="1:12" ht="12.75">
      <c r="A606" s="189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</row>
    <row r="607" spans="1:12" ht="12.75">
      <c r="A607" s="189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</row>
    <row r="608" spans="1:12" ht="12.75">
      <c r="A608" s="189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</row>
    <row r="609" spans="1:12" ht="12.75">
      <c r="A609" s="189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</row>
    <row r="610" spans="1:12" ht="12.75">
      <c r="A610" s="189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</row>
    <row r="611" spans="1:12" ht="12.75">
      <c r="A611" s="189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</row>
    <row r="612" spans="1:12" ht="12.75">
      <c r="A612" s="189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</row>
    <row r="613" spans="1:12" ht="12.75">
      <c r="A613" s="189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</row>
    <row r="614" spans="1:12" ht="12.75">
      <c r="A614" s="189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</row>
    <row r="615" spans="1:12" ht="12.75">
      <c r="A615" s="189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</row>
    <row r="616" spans="1:12" ht="12.75">
      <c r="A616" s="189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</row>
    <row r="617" spans="1:12" ht="12.75">
      <c r="A617" s="189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</row>
    <row r="618" spans="1:12" ht="12.75">
      <c r="A618" s="189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</row>
    <row r="619" spans="1:12" ht="12.75">
      <c r="A619" s="189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1:12" ht="12.75">
      <c r="A620" s="189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</row>
    <row r="621" spans="1:12" ht="12.75">
      <c r="A621" s="189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1:12" ht="12.75">
      <c r="A622" s="189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1:12" ht="12.75">
      <c r="A623" s="189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1:12" ht="12.75">
      <c r="A624" s="189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1:12" ht="12.75">
      <c r="A625" s="189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1:12" ht="12.75">
      <c r="A626" s="189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1:12" ht="12.75">
      <c r="A627" s="189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</row>
    <row r="628" spans="1:12" ht="12.75">
      <c r="A628" s="189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</row>
    <row r="629" spans="1:12" ht="12.75">
      <c r="A629" s="189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</row>
    <row r="630" spans="1:12" ht="12.75">
      <c r="A630" s="189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</row>
    <row r="631" spans="1:12" ht="12.75">
      <c r="A631" s="189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</row>
    <row r="632" spans="1:12" ht="12.75">
      <c r="A632" s="189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</row>
    <row r="633" spans="1:12" ht="12.75">
      <c r="A633" s="189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</row>
    <row r="634" spans="1:12" ht="12.75">
      <c r="A634" s="189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</row>
    <row r="635" spans="1:12" ht="12.75">
      <c r="A635" s="189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</row>
    <row r="636" spans="1:12" ht="12.75">
      <c r="A636" s="189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</row>
    <row r="637" spans="1:12" ht="12.75">
      <c r="A637" s="189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</row>
    <row r="638" spans="1:12" ht="12.75">
      <c r="A638" s="189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</row>
    <row r="639" spans="1:12" ht="12.75">
      <c r="A639" s="189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</row>
    <row r="640" spans="1:12" ht="12.75">
      <c r="A640" s="189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</row>
    <row r="641" spans="1:12" ht="12.75">
      <c r="A641" s="189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</row>
    <row r="642" spans="1:12" ht="12.75">
      <c r="A642" s="189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</row>
    <row r="643" spans="1:12" ht="12.75">
      <c r="A643" s="189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</row>
    <row r="644" spans="1:12" ht="12.75">
      <c r="A644" s="189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</row>
    <row r="645" spans="1:12" ht="12.75">
      <c r="A645" s="189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</row>
    <row r="646" spans="1:12" ht="12.75">
      <c r="A646" s="189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</row>
    <row r="647" spans="1:12" ht="12.75">
      <c r="A647" s="189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</row>
    <row r="648" spans="1:12" ht="12.75">
      <c r="A648" s="189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</row>
    <row r="649" spans="1:12" ht="12.75">
      <c r="A649" s="189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</row>
    <row r="650" spans="1:12" ht="12.75">
      <c r="A650" s="189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</row>
    <row r="651" spans="1:12" ht="12.75">
      <c r="A651" s="189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</row>
    <row r="652" spans="1:12" ht="12.75">
      <c r="A652" s="189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</row>
    <row r="653" spans="1:12" ht="12.75">
      <c r="A653" s="189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</row>
    <row r="654" spans="1:12" ht="12.75">
      <c r="A654" s="189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</row>
    <row r="655" spans="1:12" ht="12.75">
      <c r="A655" s="189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</row>
    <row r="656" spans="1:12" ht="12.75">
      <c r="A656" s="189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</row>
    <row r="657" spans="1:12" ht="12.75">
      <c r="A657" s="189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</row>
    <row r="658" spans="1:12" ht="12.75">
      <c r="A658" s="189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</row>
    <row r="659" spans="1:12" ht="12.75">
      <c r="A659" s="189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</row>
    <row r="660" spans="1:12" ht="12.75">
      <c r="A660" s="189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</row>
    <row r="661" spans="1:12" ht="12.75">
      <c r="A661" s="189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</row>
    <row r="662" spans="1:12" ht="12.75">
      <c r="A662" s="189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</row>
    <row r="663" spans="1:12" ht="12.75">
      <c r="A663" s="189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</row>
    <row r="664" spans="1:12" ht="12.75">
      <c r="A664" s="189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</row>
    <row r="665" spans="1:12" ht="12.75">
      <c r="A665" s="189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</row>
    <row r="666" spans="1:12" ht="12.75">
      <c r="A666" s="189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</row>
    <row r="667" spans="1:12" ht="12.75">
      <c r="A667" s="189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</row>
    <row r="668" spans="1:12" ht="12.75">
      <c r="A668" s="189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</row>
    <row r="669" spans="1:12" ht="12.75">
      <c r="A669" s="189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</row>
    <row r="670" spans="1:12" ht="12.75">
      <c r="A670" s="189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</row>
    <row r="671" spans="1:12" ht="12.75">
      <c r="A671" s="189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</row>
    <row r="672" spans="1:12" ht="12.75">
      <c r="A672" s="189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</row>
    <row r="673" spans="1:12" ht="12.75">
      <c r="A673" s="189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</row>
    <row r="674" spans="1:12" ht="12.75">
      <c r="A674" s="189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</row>
    <row r="675" spans="1:12" ht="12.75">
      <c r="A675" s="189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</row>
    <row r="676" spans="1:12" ht="12.75">
      <c r="A676" s="189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</row>
    <row r="677" spans="1:12" ht="12.75">
      <c r="A677" s="189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</row>
    <row r="678" spans="1:12" ht="12.75">
      <c r="A678" s="189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</row>
    <row r="679" spans="1:12" ht="12.75">
      <c r="A679" s="189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</row>
    <row r="680" spans="1:12" ht="12.75">
      <c r="A680" s="189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</row>
    <row r="681" ht="12.75">
      <c r="L681" s="87"/>
    </row>
    <row r="682" ht="12.75">
      <c r="L682" s="87"/>
    </row>
    <row r="683" ht="12.75">
      <c r="L683" s="87"/>
    </row>
    <row r="684" ht="12.75">
      <c r="L684" s="87"/>
    </row>
    <row r="685" ht="12.75">
      <c r="L685" s="87"/>
    </row>
    <row r="686" ht="12.75">
      <c r="L686" s="87"/>
    </row>
    <row r="687" ht="12.75">
      <c r="L687" s="87"/>
    </row>
    <row r="688" ht="12.75">
      <c r="L688" s="87"/>
    </row>
    <row r="689" ht="12.75">
      <c r="L689" s="87"/>
    </row>
  </sheetData>
  <sheetProtection/>
  <mergeCells count="3">
    <mergeCell ref="A1:O2"/>
    <mergeCell ref="E5:F5"/>
    <mergeCell ref="G5:H5"/>
  </mergeCells>
  <conditionalFormatting sqref="G7 G9">
    <cfRule type="expression" priority="6" dxfId="338" stopIfTrue="1">
      <formula>IF(AND($F$7=$F$9,$F$7&lt;&gt;"",$F$9&lt;&gt;""),1,0)</formula>
    </cfRule>
  </conditionalFormatting>
  <conditionalFormatting sqref="G11 G13">
    <cfRule type="expression" priority="7" dxfId="338" stopIfTrue="1">
      <formula>IF(AND($F$11=$F$13,$F$11&lt;&gt;"",$F$13&lt;&gt;""),1,0)</formula>
    </cfRule>
  </conditionalFormatting>
  <conditionalFormatting sqref="A8 E8">
    <cfRule type="expression" priority="8" dxfId="0" stopIfTrue="1">
      <formula>IF(OR($E$8="hoy!",$E$8="en juego"),1,0)</formula>
    </cfRule>
  </conditionalFormatting>
  <conditionalFormatting sqref="A12 E12">
    <cfRule type="expression" priority="9" dxfId="0" stopIfTrue="1">
      <formula>IF(OR($E$12="hoy!",$E$12="en juego"),1,0)</formula>
    </cfRule>
  </conditionalFormatting>
  <conditionalFormatting sqref="C8:D8">
    <cfRule type="expression" priority="4" dxfId="0" stopIfTrue="1">
      <formula>IF(OR($E$8="en juego",$E$8="hoy!"),1,0)</formula>
    </cfRule>
  </conditionalFormatting>
  <conditionalFormatting sqref="B8">
    <cfRule type="expression" priority="3" dxfId="0" stopIfTrue="1">
      <formula>IF(OR($E$20="en juego",$E$20="hoy!"),1,0)</formula>
    </cfRule>
  </conditionalFormatting>
  <conditionalFormatting sqref="C12:D12">
    <cfRule type="expression" priority="2" dxfId="0" stopIfTrue="1">
      <formula>IF(OR($E$8="en juego",$E$8="hoy!"),1,0)</formula>
    </cfRule>
  </conditionalFormatting>
  <conditionalFormatting sqref="B12">
    <cfRule type="expression" priority="1" dxfId="0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7 F11">
      <formula1>0</formula1>
      <formula2>99</formula2>
    </dataValidation>
    <dataValidation type="whole" allowBlank="1" showInputMessage="1" showErrorMessage="1" errorTitle="Dato no válido" error="Ingrese sólo un número entero&#10;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93"/>
  <sheetViews>
    <sheetView showGridLines="0" showRowColHeaders="0" showOutlineSymbols="0" zoomScalePageLayoutView="0" workbookViewId="0" topLeftCell="A1">
      <selection activeCell="H19" sqref="H19"/>
    </sheetView>
  </sheetViews>
  <sheetFormatPr defaultColWidth="9.140625" defaultRowHeight="12.75"/>
  <cols>
    <col min="1" max="1" width="2.140625" style="43" customWidth="1"/>
    <col min="2" max="2" width="17.7109375" style="43" customWidth="1"/>
    <col min="3" max="3" width="8.57421875" style="43" customWidth="1"/>
    <col min="4" max="4" width="9.140625" style="43" customWidth="1"/>
    <col min="5" max="5" width="30.7109375" style="43" customWidth="1"/>
    <col min="6" max="6" width="3.7109375" style="43" customWidth="1"/>
    <col min="7" max="7" width="2.00390625" style="43" customWidth="1"/>
    <col min="8" max="8" width="6.421875" style="43" customWidth="1"/>
    <col min="9" max="9" width="11.7109375" style="43" customWidth="1"/>
    <col min="10" max="10" width="30.7109375" style="43" customWidth="1"/>
    <col min="11" max="11" width="3.7109375" style="43" customWidth="1"/>
    <col min="12" max="12" width="7.7109375" style="43" bestFit="1" customWidth="1"/>
    <col min="13" max="13" width="11.7109375" style="43" customWidth="1"/>
    <col min="14" max="14" width="1.7109375" style="43" customWidth="1"/>
    <col min="15" max="16384" width="9.140625" style="43" customWidth="1"/>
  </cols>
  <sheetData>
    <row r="1" spans="1:21" s="40" customFormat="1" ht="34.5" customHeight="1">
      <c r="A1" s="296" t="s">
        <v>69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38"/>
      <c r="Q1" s="38"/>
      <c r="R1" s="38"/>
      <c r="S1" s="39"/>
      <c r="T1" s="39"/>
      <c r="U1" s="39"/>
    </row>
    <row r="2" spans="1:21" s="40" customFormat="1" ht="34.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38"/>
      <c r="Q2" s="38"/>
      <c r="R2" s="38"/>
      <c r="S2" s="39"/>
      <c r="T2" s="39"/>
      <c r="U2" s="39"/>
    </row>
    <row r="3" spans="1:18" ht="12" customHeight="1">
      <c r="A3" s="41"/>
      <c r="B3" s="45"/>
      <c r="C3" s="62"/>
      <c r="D3" s="45"/>
      <c r="E3" s="48"/>
      <c r="F3" s="48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2"/>
    </row>
    <row r="4" spans="1:18" ht="9.75" customHeight="1">
      <c r="A4" s="55"/>
      <c r="B4" s="45"/>
      <c r="C4" s="62"/>
      <c r="D4" s="45"/>
      <c r="E4" s="48"/>
      <c r="F4" s="48"/>
      <c r="G4" s="45"/>
      <c r="H4" s="45"/>
      <c r="I4" s="45"/>
      <c r="J4" s="45"/>
      <c r="K4" s="45"/>
      <c r="L4" s="65">
        <f ca="1">TODAY()</f>
        <v>41737</v>
      </c>
      <c r="M4" s="194">
        <f ca="1">NOW()</f>
        <v>41737.51989004629</v>
      </c>
      <c r="N4" s="45"/>
      <c r="O4" s="67" t="s">
        <v>52</v>
      </c>
      <c r="P4" s="45"/>
      <c r="Q4" s="45"/>
      <c r="R4" s="42"/>
    </row>
    <row r="5" spans="1:18" ht="14.25" customHeight="1">
      <c r="A5" s="55"/>
      <c r="B5" s="68"/>
      <c r="C5" s="69"/>
      <c r="D5" s="69"/>
      <c r="E5" s="44"/>
      <c r="F5" s="44"/>
      <c r="G5" s="45"/>
      <c r="H5" s="45"/>
      <c r="I5" s="45"/>
      <c r="J5" s="45"/>
      <c r="K5" s="45"/>
      <c r="L5" s="70"/>
      <c r="M5" s="66"/>
      <c r="N5" s="45"/>
      <c r="O5" s="45"/>
      <c r="P5" s="45"/>
      <c r="Q5" s="45"/>
      <c r="R5" s="42"/>
    </row>
    <row r="6" spans="1:18" ht="12" customHeight="1">
      <c r="A6" s="55"/>
      <c r="B6" s="71"/>
      <c r="C6" s="44"/>
      <c r="D6" s="45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</row>
    <row r="7" spans="1:18" ht="9.75" customHeight="1">
      <c r="A7" s="56"/>
      <c r="B7" s="181" t="s">
        <v>119</v>
      </c>
      <c r="C7" s="181" t="s">
        <v>120</v>
      </c>
      <c r="D7" s="181" t="s">
        <v>121</v>
      </c>
      <c r="E7" s="298" t="s">
        <v>38</v>
      </c>
      <c r="F7" s="298"/>
      <c r="G7" s="299" t="s">
        <v>39</v>
      </c>
      <c r="H7" s="299"/>
      <c r="I7" s="46"/>
      <c r="J7" s="72" t="s">
        <v>55</v>
      </c>
      <c r="K7" s="45"/>
      <c r="L7" s="45"/>
      <c r="M7" s="45"/>
      <c r="N7" s="45"/>
      <c r="O7" s="45"/>
      <c r="P7" s="45"/>
      <c r="Q7" s="45"/>
      <c r="R7" s="42"/>
    </row>
    <row r="8" spans="1:18" ht="14.25" customHeight="1">
      <c r="A8" s="56"/>
      <c r="B8" s="45"/>
      <c r="C8" s="45"/>
      <c r="D8" s="45"/>
      <c r="E8" s="73"/>
      <c r="F8" s="47"/>
      <c r="G8" s="73"/>
      <c r="H8" s="73"/>
      <c r="I8" s="73"/>
      <c r="J8" s="73"/>
      <c r="K8" s="45"/>
      <c r="L8" s="45"/>
      <c r="M8" s="45"/>
      <c r="N8" s="45"/>
      <c r="O8" s="45"/>
      <c r="P8" s="45"/>
      <c r="Q8" s="45"/>
      <c r="R8" s="42"/>
    </row>
    <row r="9" spans="1:18" ht="14.25" customHeight="1" thickBot="1">
      <c r="A9" s="58" t="e">
        <f>IF(OR(#REF!="en juego",#REF!="hoy!",#REF!="finalizado"),"Ø","")</f>
        <v>#REF!</v>
      </c>
      <c r="B9" s="45"/>
      <c r="C9" s="45"/>
      <c r="D9" s="45"/>
      <c r="E9" s="74" t="str">
        <f>Semifinal!J8</f>
        <v>GSF1</v>
      </c>
      <c r="F9" s="75"/>
      <c r="G9" s="76"/>
      <c r="H9" s="77"/>
      <c r="I9" s="73"/>
      <c r="J9" s="73"/>
      <c r="K9" s="45"/>
      <c r="L9" s="45"/>
      <c r="M9" s="45"/>
      <c r="N9" s="45"/>
      <c r="O9" s="45"/>
      <c r="P9" s="45"/>
      <c r="Q9" s="45"/>
      <c r="R9" s="42"/>
    </row>
    <row r="10" spans="1:18" ht="14.25" customHeight="1" thickBot="1">
      <c r="A10" s="56"/>
      <c r="B10" s="125" t="s">
        <v>115</v>
      </c>
      <c r="C10" s="184">
        <v>41607</v>
      </c>
      <c r="D10" s="183">
        <v>0.5833333333333334</v>
      </c>
      <c r="E10" s="78">
        <f>IF(OR(C10="",D10="",C10&lt;$L$4),"",IF(C10=$L$4,IF(AND(D10&lt;=$S$28,$S$28&lt;=(D10+0.08333333333)),"en juego",IF($S$28&lt;D10,"hoy!","finalizado")),IF($L$4&gt;C10,"finalizado","")))</f>
      </c>
      <c r="F10" s="47"/>
      <c r="G10" s="79"/>
      <c r="H10" s="80"/>
      <c r="I10" s="77"/>
      <c r="J10" s="175" t="str">
        <f>IF(AND(E9&lt;&gt;"",E11&lt;&gt;""),IF(OR(F9="",F11="",AND(F9=F11,OR(G9="",G11=""))),"CAMPEÓN",IF(F9=F11,IF(G9&gt;G11,E9,E11),IF(F9&gt;F11,E9,E11))),"")</f>
        <v>CAMPEÓN</v>
      </c>
      <c r="K10" s="45"/>
      <c r="L10" s="45"/>
      <c r="M10" s="45"/>
      <c r="N10" s="45"/>
      <c r="O10" s="45"/>
      <c r="P10" s="45"/>
      <c r="Q10" s="45"/>
      <c r="R10" s="42"/>
    </row>
    <row r="11" spans="1:18" ht="24.75" customHeight="1">
      <c r="A11" s="56"/>
      <c r="B11" s="45"/>
      <c r="C11" s="45"/>
      <c r="D11" s="45"/>
      <c r="E11" s="74" t="str">
        <f>Semifinal!J12</f>
        <v>GSF2</v>
      </c>
      <c r="F11" s="75"/>
      <c r="G11" s="81"/>
      <c r="H11" s="48"/>
      <c r="I11" s="295">
        <f>IF(OR(J10="CAMPEÓN",J10=""),"","CAMPEONES DE INGENIERIA 2013 II")</f>
      </c>
      <c r="J11" s="295"/>
      <c r="K11" s="295"/>
      <c r="L11" s="295"/>
      <c r="M11" s="45"/>
      <c r="N11" s="45"/>
      <c r="O11" s="45"/>
      <c r="P11" s="45"/>
      <c r="Q11" s="45"/>
      <c r="R11" s="42"/>
    </row>
    <row r="12" spans="1:17" ht="15" customHeight="1">
      <c r="A12" s="59"/>
      <c r="B12" s="73"/>
      <c r="C12" s="73"/>
      <c r="D12" s="73"/>
      <c r="E12" s="73"/>
      <c r="F12" s="73"/>
      <c r="G12" s="73"/>
      <c r="H12" s="73"/>
      <c r="I12" s="73"/>
      <c r="J12" s="73"/>
      <c r="K12" s="45"/>
      <c r="L12" s="45"/>
      <c r="M12" s="45"/>
      <c r="N12" s="45"/>
      <c r="O12" s="82"/>
      <c r="P12" s="82"/>
      <c r="Q12" s="82"/>
    </row>
    <row r="13" spans="1:17" ht="15" customHeight="1">
      <c r="A13" s="57"/>
      <c r="B13" s="73"/>
      <c r="C13" s="73"/>
      <c r="D13" s="73"/>
      <c r="E13" s="73"/>
      <c r="F13" s="73"/>
      <c r="G13" s="73"/>
      <c r="H13" s="73"/>
      <c r="I13" s="73"/>
      <c r="J13" s="73"/>
      <c r="K13" s="45"/>
      <c r="L13" s="45"/>
      <c r="M13" s="45"/>
      <c r="N13" s="45"/>
      <c r="O13" s="82"/>
      <c r="P13" s="82"/>
      <c r="Q13" s="82"/>
    </row>
    <row r="14" spans="1:17" ht="16.5" customHeight="1">
      <c r="A14" s="6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82"/>
      <c r="P14" s="82"/>
      <c r="Q14" s="82"/>
    </row>
    <row r="15" spans="1:17" ht="18" customHeight="1">
      <c r="A15" s="6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82"/>
      <c r="P15" s="82"/>
      <c r="Q15" s="82"/>
    </row>
    <row r="16" spans="1:17" ht="18" customHeight="1">
      <c r="A16" s="61">
        <f>IF(OR(E10="en juego",E10="hoy!",E10="finalizado"),"Ø","")</f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82"/>
      <c r="P16" s="82"/>
      <c r="Q16" s="82"/>
    </row>
    <row r="17" spans="1:18" ht="18" customHeight="1">
      <c r="A17" s="49"/>
      <c r="B17" s="45"/>
      <c r="C17" s="45"/>
      <c r="D17" s="45"/>
      <c r="E17" s="45"/>
      <c r="F17" s="45"/>
      <c r="G17" s="45"/>
      <c r="H17" s="45"/>
      <c r="I17" s="45"/>
      <c r="J17" s="45"/>
      <c r="K17" s="83"/>
      <c r="L17" s="83"/>
      <c r="M17" s="45"/>
      <c r="N17" s="45"/>
      <c r="O17" s="45"/>
      <c r="P17" s="45"/>
      <c r="Q17" s="45"/>
      <c r="R17" s="42"/>
    </row>
    <row r="18" spans="1:18" ht="15" customHeight="1">
      <c r="A18" s="50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4.25" customHeight="1">
      <c r="A19" s="5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4.25" customHeight="1">
      <c r="A20" s="5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4.2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4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4.2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4.2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t="12.75" hidden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2">
        <f>HOUR(M4)</f>
        <v>12</v>
      </c>
      <c r="S27" s="53">
        <f>MINUTE(M4)</f>
        <v>28</v>
      </c>
    </row>
    <row r="28" spans="1:19" ht="12.75" hidden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2"/>
      <c r="S28" s="54">
        <f>TIME(R27,S27,0)</f>
        <v>0.5194444444444445</v>
      </c>
    </row>
    <row r="29" spans="1:18" ht="1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ht="12.7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ht="12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ht="12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ht="12.7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ht="12.7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ht="12.7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ht="12.7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ht="12.7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ht="12.7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ht="12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ht="12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ht="12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ht="12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ht="12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ht="12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ht="12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ht="12.7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ht="12.7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ht="12.7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ht="12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ht="12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ht="12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ht="12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ht="12.7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ht="12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ht="12.7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ht="12.7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ht="12.7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ht="12.7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ht="12.7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ht="12.7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ht="12.7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ht="12.7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ht="12.7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ht="12.7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ht="12.7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ht="12.7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ht="12.7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ht="12.7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ht="12.7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ht="12.7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ht="12.7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ht="12.7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ht="12.7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ht="12.7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ht="12.7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ht="12.7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ht="12.7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ht="12.7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ht="12.7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ht="12.7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ht="12.7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ht="12.7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ht="12.7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ht="12.7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ht="12.7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ht="12.7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ht="12.7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ht="12.7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ht="12.7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ht="12.7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ht="12.7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ht="12.7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ht="12.7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ht="12.7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ht="12.7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ht="12.7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ht="12.7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ht="12.7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ht="12.7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ht="12.7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ht="12.7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ht="12.7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ht="12.7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ht="12.7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ht="12.7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ht="12.7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ht="12.7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ht="12.7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ht="12.7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ht="12.7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ht="12.7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ht="12.7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ht="12.7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ht="12.7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ht="12.7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ht="12.7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ht="12.7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ht="12.7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ht="12.7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ht="12.7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ht="12.7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ht="12.7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ht="12.7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ht="12.7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ht="12.7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ht="12.7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ht="12.7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ht="12.7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ht="12.7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ht="12.7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ht="12.7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ht="12.7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ht="12.7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ht="12.7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ht="12.7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ht="12.7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ht="12.7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ht="12.7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ht="12.7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ht="12.7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ht="12.7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ht="12.7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ht="12.7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ht="12.7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ht="12.7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ht="12.7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ht="12.7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ht="12.7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ht="12.7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ht="12.7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ht="12.7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ht="12.7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ht="12.7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ht="12.7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ht="12.7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ht="12.7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ht="12.7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ht="12.7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ht="12.7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ht="12.7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ht="12.7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ht="12.7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ht="12.7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ht="12.7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ht="12.7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ht="12.7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ht="12.7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ht="12.7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ht="12.7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ht="12.7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ht="12.7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ht="12.7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ht="12.7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ht="12.7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ht="12.7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ht="12.7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ht="12.7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ht="12.7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ht="12.7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ht="12.7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ht="12.7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ht="12.7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ht="12.7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ht="12.7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ht="12.7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ht="12.7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ht="12.7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ht="12.7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ht="12.7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ht="12.7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ht="12.7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ht="12.7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ht="12.7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ht="12.7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ht="12.7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ht="12.7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ht="12.7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ht="12.7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ht="12.7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ht="12.7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ht="12.7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ht="12.7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ht="12.7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ht="12.7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ht="12.7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ht="12.7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ht="12.7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ht="12.7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ht="12.7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ht="12.7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ht="12.7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ht="12.7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ht="12.7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ht="12.7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ht="12.7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ht="12.7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ht="12.7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ht="12.7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ht="12.7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ht="12.7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ht="12.7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ht="12.7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ht="12.7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ht="12.7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ht="12.7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ht="12.7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ht="12.7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ht="12.7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ht="12.7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ht="12.7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ht="12.7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ht="12.7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ht="12.7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ht="12.7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ht="12.7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ht="12.7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ht="12.7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ht="12.7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ht="12.7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ht="12.7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ht="12.7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ht="12.7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ht="12.7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ht="12.7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ht="12.7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ht="12.7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ht="12.7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ht="12.7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ht="12.7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ht="12.7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ht="12.7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ht="12.7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ht="12.7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ht="12.7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ht="12.7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ht="12.7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ht="12.7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ht="12.7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ht="12.7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ht="12.7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ht="12.7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ht="12.7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ht="12.7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ht="12.7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ht="12.7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ht="12.7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ht="12.7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ht="12.7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ht="12.7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ht="12.7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ht="12.7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ht="12.7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ht="12.7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ht="12.7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ht="12.7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ht="12.7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ht="12.7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ht="12.7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ht="12.7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ht="12.7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ht="12.7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ht="12.7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ht="12.7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ht="12.7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ht="12.7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ht="12.7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ht="12.7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ht="12.7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ht="12.7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ht="12.7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ht="12.7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ht="12.7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ht="12.7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ht="12.7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ht="12.7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ht="12.7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ht="12.7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ht="12.7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ht="12.7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ht="12.7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ht="12.7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ht="12.7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ht="12.7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ht="12.7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ht="12.7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ht="12.7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ht="12.7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ht="12.7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ht="12.7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ht="12.7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ht="12.7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ht="12.7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ht="12.7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ht="12.7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ht="12.7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ht="12.7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ht="12.7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ht="12.7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ht="12.7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ht="12.7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ht="12.7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ht="12.7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ht="12.7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ht="12.7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ht="12.7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ht="12.7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ht="12.7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ht="12.7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ht="12.7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ht="12.7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ht="12.7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ht="12.7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ht="12.7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ht="12.7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ht="12.7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ht="12.7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ht="12.7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ht="12.7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ht="12.7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ht="12.7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ht="12.7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ht="12.7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ht="12.7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ht="12.7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ht="12.7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ht="12.7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ht="12.7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ht="12.7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ht="12.7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ht="12.7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ht="12.7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ht="12.7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ht="12.7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ht="12.7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ht="12.7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ht="12.7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ht="12.7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ht="12.7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ht="12.7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ht="12.7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ht="12.7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ht="12.7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ht="12.7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ht="12.7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ht="12.7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ht="12.7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ht="12.7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ht="12.7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ht="12.7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ht="12.7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ht="12.7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ht="12.7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ht="12.7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ht="12.7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ht="12.7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ht="12.7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ht="12.7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ht="12.7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ht="12.7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ht="12.7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ht="12.7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ht="12.7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ht="12.7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ht="12.7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ht="12.7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ht="12.7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ht="12.75">
      <c r="A679" s="42"/>
      <c r="K679" s="42"/>
      <c r="L679" s="42"/>
    </row>
    <row r="680" spans="1:12" ht="12.75">
      <c r="A680" s="42"/>
      <c r="K680" s="42"/>
      <c r="L680" s="42"/>
    </row>
    <row r="681" spans="1:12" ht="12.75">
      <c r="A681" s="42"/>
      <c r="K681" s="42"/>
      <c r="L681" s="42"/>
    </row>
    <row r="682" spans="1:12" ht="12.75">
      <c r="A682" s="42"/>
      <c r="K682" s="42"/>
      <c r="L682" s="42"/>
    </row>
    <row r="683" spans="1:12" ht="12.75">
      <c r="A683" s="42"/>
      <c r="K683" s="42"/>
      <c r="L683" s="42"/>
    </row>
    <row r="684" spans="1:12" ht="12.75">
      <c r="A684" s="42"/>
      <c r="K684" s="42"/>
      <c r="L684" s="42"/>
    </row>
    <row r="685" ht="12.75">
      <c r="L685" s="42"/>
    </row>
    <row r="686" ht="12.75">
      <c r="L686" s="42"/>
    </row>
    <row r="687" ht="12.75">
      <c r="L687" s="42"/>
    </row>
    <row r="688" ht="12.75">
      <c r="L688" s="42"/>
    </row>
    <row r="689" ht="12.75">
      <c r="L689" s="42"/>
    </row>
    <row r="690" ht="12.75">
      <c r="L690" s="42"/>
    </row>
    <row r="691" ht="12.75">
      <c r="L691" s="42"/>
    </row>
    <row r="692" ht="12.75">
      <c r="L692" s="42"/>
    </row>
    <row r="693" ht="12.75">
      <c r="L693" s="42"/>
    </row>
  </sheetData>
  <sheetProtection/>
  <mergeCells count="4">
    <mergeCell ref="I11:L11"/>
    <mergeCell ref="A1:O2"/>
    <mergeCell ref="E7:F7"/>
    <mergeCell ref="G7:H7"/>
  </mergeCells>
  <conditionalFormatting sqref="G9 G11">
    <cfRule type="expression" priority="5" dxfId="339" stopIfTrue="1">
      <formula>IF(AND($F$9=$F$11,$F$9&lt;&gt;"",$F$11&lt;&gt;""),1,0)</formula>
    </cfRule>
  </conditionalFormatting>
  <conditionalFormatting sqref="J10">
    <cfRule type="cellIs" priority="6" dxfId="4" operator="notEqual" stopIfTrue="1">
      <formula>"CAMPEON"</formula>
    </cfRule>
  </conditionalFormatting>
  <conditionalFormatting sqref="A9">
    <cfRule type="expression" priority="3" dxfId="0" stopIfTrue="1">
      <formula>IF(OR(FINAL!#REF!="en juego",FINAL!#REF!="hoy!"),1,0)</formula>
    </cfRule>
  </conditionalFormatting>
  <conditionalFormatting sqref="A16 E10">
    <cfRule type="expression" priority="33" dxfId="0" stopIfTrue="1">
      <formula>IF(OR($E$10="en juego",$E$10="hoy!"),1,0)</formula>
    </cfRule>
  </conditionalFormatting>
  <conditionalFormatting sqref="C10:D10">
    <cfRule type="expression" priority="2" dxfId="0" stopIfTrue="1">
      <formula>IF(OR($E$8="en juego",$E$8="hoy!"),1,0)</formula>
    </cfRule>
  </conditionalFormatting>
  <conditionalFormatting sqref="B10">
    <cfRule type="expression" priority="1" dxfId="0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9">
      <formula1>0</formula1>
      <formula2>99</formula2>
    </dataValidation>
    <dataValidation type="whole" allowBlank="1" showInputMessage="1" showErrorMessage="1" errorTitle="Dato no válido" error="Ingrese sólo un número entero&#10;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69"/>
  <sheetViews>
    <sheetView showGridLines="0" showRowColHeader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2.140625" style="13" customWidth="1"/>
    <col min="2" max="2" width="10.00390625" style="13" customWidth="1"/>
    <col min="3" max="3" width="3.140625" style="13" customWidth="1"/>
    <col min="4" max="4" width="0.9921875" style="13" customWidth="1"/>
    <col min="5" max="5" width="3.140625" style="13" customWidth="1"/>
    <col min="6" max="6" width="10.00390625" style="13" customWidth="1"/>
    <col min="7" max="8" width="2.28125" style="13" customWidth="1"/>
    <col min="9" max="9" width="10.00390625" style="13" customWidth="1"/>
    <col min="10" max="10" width="3.140625" style="13" customWidth="1"/>
    <col min="11" max="11" width="0.9921875" style="13" customWidth="1"/>
    <col min="12" max="12" width="3.140625" style="13" customWidth="1"/>
    <col min="13" max="13" width="10.00390625" style="13" customWidth="1"/>
    <col min="14" max="15" width="2.28125" style="13" customWidth="1"/>
    <col min="16" max="16" width="10.00390625" style="13" customWidth="1"/>
    <col min="17" max="17" width="3.140625" style="13" customWidth="1"/>
    <col min="18" max="18" width="0.9921875" style="13" customWidth="1"/>
    <col min="19" max="19" width="3.140625" style="13" customWidth="1"/>
    <col min="20" max="20" width="10.00390625" style="13" customWidth="1"/>
    <col min="21" max="22" width="2.28125" style="13" customWidth="1"/>
    <col min="23" max="23" width="10.00390625" style="13" customWidth="1"/>
    <col min="24" max="24" width="3.140625" style="13" customWidth="1"/>
    <col min="25" max="25" width="0.9921875" style="13" customWidth="1"/>
    <col min="26" max="26" width="3.140625" style="13" customWidth="1"/>
    <col min="27" max="27" width="10.00390625" style="13" customWidth="1"/>
    <col min="28" max="28" width="0.9921875" style="13" customWidth="1"/>
    <col min="29" max="29" width="10.00390625" style="13" customWidth="1"/>
    <col min="30" max="30" width="6.7109375" style="13" customWidth="1"/>
    <col min="31" max="16384" width="9.140625" style="13" customWidth="1"/>
  </cols>
  <sheetData>
    <row r="1" ht="4.5" customHeight="1" thickBot="1"/>
    <row r="2" spans="2:27" ht="13.5" thickBot="1">
      <c r="B2" s="324" t="s">
        <v>3</v>
      </c>
      <c r="C2" s="325"/>
      <c r="D2" s="325"/>
      <c r="E2" s="325"/>
      <c r="F2" s="326"/>
      <c r="I2" s="324" t="s">
        <v>4</v>
      </c>
      <c r="J2" s="325"/>
      <c r="K2" s="325"/>
      <c r="L2" s="325"/>
      <c r="M2" s="326"/>
      <c r="P2" s="324" t="s">
        <v>5</v>
      </c>
      <c r="Q2" s="325"/>
      <c r="R2" s="325"/>
      <c r="S2" s="325"/>
      <c r="T2" s="326"/>
      <c r="W2" s="324" t="s">
        <v>6</v>
      </c>
      <c r="X2" s="325"/>
      <c r="Y2" s="325"/>
      <c r="Z2" s="325"/>
      <c r="AA2" s="326"/>
    </row>
    <row r="3" ht="4.5" customHeight="1"/>
    <row r="4" spans="2:27" ht="12.75">
      <c r="B4" s="15" t="str">
        <f>'- A -'!B6</f>
        <v>OLD JOHN F.C.</v>
      </c>
      <c r="C4" s="31">
        <f>IF('- A -'!C6&lt;&gt;"",'- A -'!C6,"")</f>
      </c>
      <c r="D4" s="17"/>
      <c r="E4" s="31">
        <f>IF('- A -'!E6&lt;&gt;"",'- A -'!E6,"")</f>
      </c>
      <c r="F4" s="16" t="str">
        <f>'- A -'!F6</f>
        <v>NARANJA MECÀNICA</v>
      </c>
      <c r="G4" s="15"/>
      <c r="H4" s="15"/>
      <c r="I4" s="15" t="str">
        <f>'- C -'!B6</f>
        <v>NIUPI F.C.</v>
      </c>
      <c r="J4" s="31">
        <f>IF('- C -'!C6&lt;&gt;"",'- C -'!C6,"")</f>
      </c>
      <c r="K4" s="27"/>
      <c r="L4" s="31">
        <f>IF('- C -'!E6&lt;&gt;"",'- C -'!E6,"")</f>
      </c>
      <c r="M4" s="16" t="str">
        <f>'- C -'!F6</f>
        <v>CITRATO DE METELO</v>
      </c>
      <c r="N4" s="15"/>
      <c r="O4" s="15"/>
      <c r="P4" s="15" t="e">
        <f>#REF!</f>
        <v>#REF!</v>
      </c>
      <c r="Q4" s="31" t="e">
        <f>IF(#REF!&lt;&gt;"",#REF!,"")</f>
        <v>#REF!</v>
      </c>
      <c r="R4" s="27"/>
      <c r="S4" s="31" t="e">
        <f>IF(#REF!&lt;&gt;"",#REF!,"")</f>
        <v>#REF!</v>
      </c>
      <c r="T4" s="16" t="e">
        <f>#REF!</f>
        <v>#REF!</v>
      </c>
      <c r="W4" s="15" t="e">
        <f>#REF!</f>
        <v>#REF!</v>
      </c>
      <c r="X4" s="31" t="e">
        <f>IF(#REF!&lt;&gt;"",#REF!,"")</f>
        <v>#REF!</v>
      </c>
      <c r="Y4" s="27"/>
      <c r="Z4" s="31" t="e">
        <f>IF(#REF!&lt;&gt;"",#REF!,"")</f>
        <v>#REF!</v>
      </c>
      <c r="AA4" s="16" t="e">
        <f>#REF!</f>
        <v>#REF!</v>
      </c>
    </row>
    <row r="5" spans="2:26" ht="4.5" customHeight="1">
      <c r="B5" s="15"/>
      <c r="C5" s="17"/>
      <c r="D5" s="17"/>
      <c r="E5" s="17"/>
      <c r="F5" s="16"/>
      <c r="G5" s="15"/>
      <c r="H5" s="15"/>
      <c r="J5" s="27"/>
      <c r="K5" s="27"/>
      <c r="L5" s="27"/>
      <c r="N5" s="15"/>
      <c r="O5" s="15"/>
      <c r="Q5" s="27"/>
      <c r="R5" s="27"/>
      <c r="S5" s="27"/>
      <c r="X5" s="27"/>
      <c r="Y5" s="27"/>
      <c r="Z5" s="27"/>
    </row>
    <row r="6" spans="2:27" ht="12.75">
      <c r="B6" s="15" t="str">
        <f>'- A -'!B7</f>
        <v>BAYERN NIUPI</v>
      </c>
      <c r="C6" s="31">
        <f>IF('- A -'!C7&lt;&gt;"",'- A -'!C7,"")</f>
      </c>
      <c r="D6" s="17"/>
      <c r="E6" s="31">
        <f>IF('- A -'!E7&lt;&gt;"",'- A -'!E7,"")</f>
      </c>
      <c r="F6" s="16" t="str">
        <f>'- A -'!F7</f>
        <v>LA NARANJA MECÀNICA</v>
      </c>
      <c r="G6" s="15"/>
      <c r="H6" s="15"/>
      <c r="I6" s="15" t="str">
        <f>'- C -'!B7</f>
        <v>CSK LA ROPA</v>
      </c>
      <c r="J6" s="31">
        <f>IF('- C -'!C7&lt;&gt;"",'- C -'!C7,"")</f>
      </c>
      <c r="K6" s="27"/>
      <c r="L6" s="31">
        <f>IF('- C -'!E7&lt;&gt;"",'- C -'!E7,"")</f>
      </c>
      <c r="M6" s="16" t="str">
        <f>'- C -'!F7</f>
        <v>MULAX F.C.</v>
      </c>
      <c r="N6" s="15"/>
      <c r="O6" s="15"/>
      <c r="P6" s="15" t="e">
        <f>#REF!</f>
        <v>#REF!</v>
      </c>
      <c r="Q6" s="31" t="e">
        <f>IF(#REF!&lt;&gt;"",#REF!,"")</f>
        <v>#REF!</v>
      </c>
      <c r="R6" s="27"/>
      <c r="S6" s="31" t="e">
        <f>IF(#REF!&lt;&gt;"",#REF!,"")</f>
        <v>#REF!</v>
      </c>
      <c r="T6" s="16" t="e">
        <f>#REF!</f>
        <v>#REF!</v>
      </c>
      <c r="W6" s="15" t="e">
        <f>#REF!</f>
        <v>#REF!</v>
      </c>
      <c r="X6" s="31" t="e">
        <f>IF(#REF!&lt;&gt;"",#REF!,"")</f>
        <v>#REF!</v>
      </c>
      <c r="Y6" s="27"/>
      <c r="Z6" s="31" t="e">
        <f>IF(#REF!&lt;&gt;"",#REF!,"")</f>
        <v>#REF!</v>
      </c>
      <c r="AA6" s="16" t="e">
        <f>#REF!</f>
        <v>#REF!</v>
      </c>
    </row>
    <row r="7" spans="2:26" ht="4.5" customHeight="1">
      <c r="B7" s="15"/>
      <c r="C7" s="17"/>
      <c r="D7" s="17"/>
      <c r="E7" s="17"/>
      <c r="F7" s="16"/>
      <c r="G7" s="15"/>
      <c r="H7" s="15"/>
      <c r="J7" s="27"/>
      <c r="K7" s="27"/>
      <c r="L7" s="27"/>
      <c r="N7" s="15"/>
      <c r="O7" s="15"/>
      <c r="Q7" s="27"/>
      <c r="R7" s="27"/>
      <c r="S7" s="27"/>
      <c r="X7" s="27"/>
      <c r="Y7" s="27"/>
      <c r="Z7" s="27"/>
    </row>
    <row r="8" spans="2:27" ht="12.75">
      <c r="B8" s="15" t="str">
        <f>'- A -'!B8</f>
        <v>LORITOS F.C.</v>
      </c>
      <c r="C8" s="31">
        <f>IF('- A -'!C8&lt;&gt;"",'- A -'!C8,"")</f>
      </c>
      <c r="D8" s="17"/>
      <c r="E8" s="31">
        <f>IF('- A -'!E8&lt;&gt;"",'- A -'!E8,"")</f>
      </c>
      <c r="F8" s="16" t="str">
        <f>'- A -'!F8</f>
        <v>FRANCO CANADIENSE</v>
      </c>
      <c r="G8" s="15"/>
      <c r="H8" s="15"/>
      <c r="I8" s="15" t="str">
        <f>'- C -'!B8</f>
        <v>KHAREBERG F.C.</v>
      </c>
      <c r="J8" s="31">
        <f>IF('- C -'!C8&lt;&gt;"",'- C -'!C8,"")</f>
      </c>
      <c r="K8" s="27"/>
      <c r="L8" s="31">
        <f>IF('- C -'!E8&lt;&gt;"",'- C -'!E8,"")</f>
      </c>
      <c r="M8" s="16" t="str">
        <f>'- C -'!F8</f>
        <v>LOS REVUELTOS FC</v>
      </c>
      <c r="N8" s="15"/>
      <c r="O8" s="15"/>
      <c r="P8" s="15" t="e">
        <f>#REF!</f>
        <v>#REF!</v>
      </c>
      <c r="Q8" s="31" t="e">
        <f>IF(#REF!&lt;&gt;"",#REF!,"")</f>
        <v>#REF!</v>
      </c>
      <c r="R8" s="27"/>
      <c r="S8" s="31" t="e">
        <f>IF(#REF!&lt;&gt;"",#REF!,"")</f>
        <v>#REF!</v>
      </c>
      <c r="T8" s="16" t="e">
        <f>#REF!</f>
        <v>#REF!</v>
      </c>
      <c r="W8" s="15" t="e">
        <f>#REF!</f>
        <v>#REF!</v>
      </c>
      <c r="X8" s="31" t="e">
        <f>IF(#REF!&lt;&gt;"",#REF!,"")</f>
        <v>#REF!</v>
      </c>
      <c r="Y8" s="27"/>
      <c r="Z8" s="31" t="e">
        <f>IF(#REF!&lt;&gt;"",#REF!,"")</f>
        <v>#REF!</v>
      </c>
      <c r="AA8" s="16" t="e">
        <f>#REF!</f>
        <v>#REF!</v>
      </c>
    </row>
    <row r="9" spans="2:26" ht="4.5" customHeight="1">
      <c r="B9" s="15"/>
      <c r="C9" s="17"/>
      <c r="D9" s="17"/>
      <c r="E9" s="17"/>
      <c r="F9" s="16"/>
      <c r="G9" s="15"/>
      <c r="H9" s="15"/>
      <c r="J9" s="27"/>
      <c r="K9" s="27"/>
      <c r="L9" s="27"/>
      <c r="N9" s="15"/>
      <c r="O9" s="15"/>
      <c r="Q9" s="27"/>
      <c r="R9" s="27"/>
      <c r="S9" s="27"/>
      <c r="X9" s="27"/>
      <c r="Y9" s="27"/>
      <c r="Z9" s="27"/>
    </row>
    <row r="10" spans="2:27" ht="12.75">
      <c r="B10" s="15" t="str">
        <f>'- A -'!B9</f>
        <v>OLD JOHN F.C.</v>
      </c>
      <c r="C10" s="31">
        <f>IF('- A -'!C9&lt;&gt;"",'- A -'!C9,"")</f>
      </c>
      <c r="D10" s="17"/>
      <c r="E10" s="31">
        <f>IF('- A -'!E9&lt;&gt;"",'- A -'!E9,"")</f>
      </c>
      <c r="F10" s="16" t="str">
        <f>'- A -'!F9</f>
        <v>BAYERN NIUPI</v>
      </c>
      <c r="G10" s="15"/>
      <c r="H10" s="15"/>
      <c r="I10" s="15" t="str">
        <f>'- C -'!B9</f>
        <v>NIUPI F.C.</v>
      </c>
      <c r="J10" s="31">
        <f>IF('- C -'!C9&lt;&gt;"",'- C -'!C9,"")</f>
      </c>
      <c r="K10" s="27"/>
      <c r="L10" s="31">
        <f>IF('- C -'!E9&lt;&gt;"",'- C -'!E9,"")</f>
      </c>
      <c r="M10" s="16" t="str">
        <f>'- C -'!F9</f>
        <v>CSK LA ROPA</v>
      </c>
      <c r="N10" s="15"/>
      <c r="O10" s="15"/>
      <c r="P10" s="15" t="e">
        <f>#REF!</f>
        <v>#REF!</v>
      </c>
      <c r="Q10" s="31" t="e">
        <f>IF(#REF!&lt;&gt;"",#REF!,"")</f>
        <v>#REF!</v>
      </c>
      <c r="R10" s="27"/>
      <c r="S10" s="31" t="e">
        <f>IF(#REF!&lt;&gt;"",#REF!,"")</f>
        <v>#REF!</v>
      </c>
      <c r="T10" s="16" t="e">
        <f>#REF!</f>
        <v>#REF!</v>
      </c>
      <c r="W10" s="15" t="e">
        <f>#REF!</f>
        <v>#REF!</v>
      </c>
      <c r="X10" s="31" t="e">
        <f>IF(#REF!&lt;&gt;"",#REF!,"")</f>
        <v>#REF!</v>
      </c>
      <c r="Y10" s="27"/>
      <c r="Z10" s="31" t="e">
        <f>IF(#REF!&lt;&gt;"",#REF!,"")</f>
        <v>#REF!</v>
      </c>
      <c r="AA10" s="16" t="e">
        <f>#REF!</f>
        <v>#REF!</v>
      </c>
    </row>
    <row r="11" spans="2:27" ht="4.5" customHeight="1">
      <c r="B11" s="15"/>
      <c r="C11" s="17"/>
      <c r="D11" s="17"/>
      <c r="E11" s="17"/>
      <c r="F11" s="16"/>
      <c r="G11" s="15"/>
      <c r="H11" s="15"/>
      <c r="I11" s="15"/>
      <c r="J11" s="27"/>
      <c r="K11" s="27"/>
      <c r="L11" s="27"/>
      <c r="M11" s="16"/>
      <c r="N11" s="15"/>
      <c r="O11" s="15"/>
      <c r="P11" s="15"/>
      <c r="Q11" s="27"/>
      <c r="R11" s="27"/>
      <c r="S11" s="27"/>
      <c r="T11" s="16"/>
      <c r="W11" s="15"/>
      <c r="X11" s="27"/>
      <c r="Y11" s="27"/>
      <c r="Z11" s="27"/>
      <c r="AA11" s="16"/>
    </row>
    <row r="12" spans="2:27" ht="12.75">
      <c r="B12" s="15" t="str">
        <f>'- A -'!B10</f>
        <v>NARANJA MECÀNICA</v>
      </c>
      <c r="C12" s="31">
        <f>IF('- A -'!C10&lt;&gt;"",'- A -'!C10,"")</f>
      </c>
      <c r="D12" s="17"/>
      <c r="E12" s="31">
        <f>IF('- A -'!E10&lt;&gt;"",'- A -'!E10,"")</f>
      </c>
      <c r="F12" s="16" t="str">
        <f>'- A -'!F10</f>
        <v>LORITOS F.C.</v>
      </c>
      <c r="G12" s="15"/>
      <c r="H12" s="15"/>
      <c r="I12" s="15" t="str">
        <f>'- C -'!B10</f>
        <v>CITRATO DE METELO</v>
      </c>
      <c r="J12" s="31">
        <f>IF('- C -'!C10&lt;&gt;"",'- C -'!C10,"")</f>
      </c>
      <c r="K12" s="27"/>
      <c r="L12" s="31">
        <f>IF('- C -'!E10&lt;&gt;"",'- C -'!E10,"")</f>
      </c>
      <c r="M12" s="16" t="str">
        <f>'- C -'!F10</f>
        <v>KHAREBERG F.C.</v>
      </c>
      <c r="N12" s="15"/>
      <c r="O12" s="15"/>
      <c r="P12" s="15" t="e">
        <f>#REF!</f>
        <v>#REF!</v>
      </c>
      <c r="Q12" s="31" t="e">
        <f>IF(#REF!&lt;&gt;"",#REF!,"")</f>
        <v>#REF!</v>
      </c>
      <c r="R12" s="27"/>
      <c r="S12" s="31" t="e">
        <f>IF(#REF!&lt;&gt;"",#REF!,"")</f>
        <v>#REF!</v>
      </c>
      <c r="T12" s="16" t="e">
        <f>#REF!</f>
        <v>#REF!</v>
      </c>
      <c r="W12" s="15" t="e">
        <f>#REF!</f>
        <v>#REF!</v>
      </c>
      <c r="X12" s="31" t="e">
        <f>IF(#REF!&lt;&gt;"",#REF!,"")</f>
        <v>#REF!</v>
      </c>
      <c r="Y12" s="27"/>
      <c r="Z12" s="31" t="e">
        <f>IF(#REF!&lt;&gt;"",#REF!,"")</f>
        <v>#REF!</v>
      </c>
      <c r="AA12" s="16" t="e">
        <f>#REF!</f>
        <v>#REF!</v>
      </c>
    </row>
    <row r="13" spans="2:27" ht="4.5" customHeight="1">
      <c r="B13" s="15"/>
      <c r="C13" s="17"/>
      <c r="D13" s="17"/>
      <c r="E13" s="17"/>
      <c r="F13" s="16"/>
      <c r="G13" s="15"/>
      <c r="H13" s="15"/>
      <c r="I13" s="15"/>
      <c r="J13" s="27"/>
      <c r="K13" s="27"/>
      <c r="L13" s="27"/>
      <c r="M13" s="16"/>
      <c r="N13" s="15"/>
      <c r="O13" s="15"/>
      <c r="P13" s="15"/>
      <c r="Q13" s="27"/>
      <c r="R13" s="27"/>
      <c r="S13" s="27"/>
      <c r="T13" s="16"/>
      <c r="W13" s="15"/>
      <c r="X13" s="27"/>
      <c r="Y13" s="27"/>
      <c r="Z13" s="27"/>
      <c r="AA13" s="16"/>
    </row>
    <row r="14" spans="2:27" ht="12.75">
      <c r="B14" s="15" t="str">
        <f>'- A -'!B11</f>
        <v>LA NARANJA MECÀNICA</v>
      </c>
      <c r="C14" s="31">
        <f>IF('- A -'!C11&lt;&gt;"",'- A -'!C11,"")</f>
      </c>
      <c r="D14" s="17"/>
      <c r="E14" s="31">
        <f>IF('- A -'!E11&lt;&gt;"",'- A -'!E11,"")</f>
      </c>
      <c r="F14" s="16" t="str">
        <f>'- A -'!F11</f>
        <v>FRANCO CANADIENSE</v>
      </c>
      <c r="G14" s="15"/>
      <c r="H14" s="15"/>
      <c r="I14" s="15" t="str">
        <f>'- C -'!B11</f>
        <v>MULAX F.C.</v>
      </c>
      <c r="J14" s="31">
        <f>IF('- C -'!C11&lt;&gt;"",'- C -'!C11,"")</f>
      </c>
      <c r="K14" s="27"/>
      <c r="L14" s="31">
        <f>IF('- C -'!E11&lt;&gt;"",'- C -'!E11,"")</f>
      </c>
      <c r="M14" s="16" t="str">
        <f>'- C -'!F11</f>
        <v>LOS REVUELTOS FC</v>
      </c>
      <c r="N14" s="15"/>
      <c r="O14" s="15"/>
      <c r="P14" s="15" t="e">
        <f>#REF!</f>
        <v>#REF!</v>
      </c>
      <c r="Q14" s="31" t="e">
        <f>IF(#REF!&lt;&gt;"",#REF!,"")</f>
        <v>#REF!</v>
      </c>
      <c r="R14" s="27"/>
      <c r="S14" s="31" t="e">
        <f>IF(#REF!&lt;&gt;"",#REF!,"")</f>
        <v>#REF!</v>
      </c>
      <c r="T14" s="16" t="e">
        <f>#REF!</f>
        <v>#REF!</v>
      </c>
      <c r="W14" s="15" t="e">
        <f>#REF!</f>
        <v>#REF!</v>
      </c>
      <c r="X14" s="31" t="e">
        <f>IF(#REF!&lt;&gt;"",#REF!,"")</f>
        <v>#REF!</v>
      </c>
      <c r="Y14" s="27"/>
      <c r="Z14" s="31" t="e">
        <f>IF(#REF!&lt;&gt;"",#REF!,"")</f>
        <v>#REF!</v>
      </c>
      <c r="AA14" s="16" t="e">
        <f>#REF!</f>
        <v>#REF!</v>
      </c>
    </row>
    <row r="15" ht="4.5" customHeight="1" thickBot="1"/>
    <row r="16" spans="2:27" ht="13.5" thickBot="1">
      <c r="B16" s="324" t="s">
        <v>10</v>
      </c>
      <c r="C16" s="325"/>
      <c r="D16" s="325"/>
      <c r="E16" s="325"/>
      <c r="F16" s="326"/>
      <c r="I16" s="324" t="s">
        <v>9</v>
      </c>
      <c r="J16" s="325"/>
      <c r="K16" s="325"/>
      <c r="L16" s="325"/>
      <c r="M16" s="326"/>
      <c r="P16" s="324" t="s">
        <v>8</v>
      </c>
      <c r="Q16" s="325"/>
      <c r="R16" s="325"/>
      <c r="S16" s="325"/>
      <c r="T16" s="326"/>
      <c r="W16" s="324" t="s">
        <v>7</v>
      </c>
      <c r="X16" s="325"/>
      <c r="Y16" s="325"/>
      <c r="Z16" s="325"/>
      <c r="AA16" s="326"/>
    </row>
    <row r="17" ht="4.5" customHeight="1"/>
    <row r="18" spans="2:27" ht="12.75">
      <c r="B18" s="15" t="e">
        <f>#REF!</f>
        <v>#REF!</v>
      </c>
      <c r="C18" s="31" t="e">
        <f>IF(#REF!&lt;&gt;"",#REF!,"")</f>
        <v>#REF!</v>
      </c>
      <c r="D18" s="17"/>
      <c r="E18" s="31" t="e">
        <f>IF(#REF!&lt;&gt;"",#REF!,"")</f>
        <v>#REF!</v>
      </c>
      <c r="F18" s="16" t="e">
        <f>#REF!</f>
        <v>#REF!</v>
      </c>
      <c r="G18" s="15"/>
      <c r="H18" s="15"/>
      <c r="I18" s="15" t="e">
        <f>#REF!</f>
        <v>#REF!</v>
      </c>
      <c r="J18" s="31" t="e">
        <f>IF(#REF!&lt;&gt;"",#REF!,"")</f>
        <v>#REF!</v>
      </c>
      <c r="K18" s="27"/>
      <c r="L18" s="31" t="e">
        <f>IF(#REF!&lt;&gt;"",#REF!,"")</f>
        <v>#REF!</v>
      </c>
      <c r="M18" s="16" t="e">
        <f>#REF!</f>
        <v>#REF!</v>
      </c>
      <c r="N18" s="15"/>
      <c r="O18" s="15"/>
      <c r="P18" s="15" t="e">
        <f>#REF!</f>
        <v>#REF!</v>
      </c>
      <c r="Q18" s="31" t="e">
        <f>IF(#REF!&lt;&gt;"",#REF!,"")</f>
        <v>#REF!</v>
      </c>
      <c r="R18" s="27"/>
      <c r="S18" s="31" t="e">
        <f>IF(#REF!&lt;&gt;"",#REF!,"")</f>
        <v>#REF!</v>
      </c>
      <c r="T18" s="16" t="e">
        <f>#REF!</f>
        <v>#REF!</v>
      </c>
      <c r="W18" s="26" t="e">
        <f>#REF!</f>
        <v>#REF!</v>
      </c>
      <c r="X18" s="31" t="e">
        <f>IF(#REF!&lt;&gt;"",#REF!,"")</f>
        <v>#REF!</v>
      </c>
      <c r="Y18" s="27"/>
      <c r="Z18" s="31" t="e">
        <f>IF(#REF!&lt;&gt;"",#REF!,"")</f>
        <v>#REF!</v>
      </c>
      <c r="AA18" s="16" t="e">
        <f>#REF!</f>
        <v>#REF!</v>
      </c>
    </row>
    <row r="19" spans="3:26" ht="4.5" customHeight="1">
      <c r="C19" s="17"/>
      <c r="D19" s="17"/>
      <c r="E19" s="17"/>
      <c r="G19" s="15"/>
      <c r="H19" s="15"/>
      <c r="J19" s="27"/>
      <c r="K19" s="27"/>
      <c r="L19" s="27"/>
      <c r="N19" s="15"/>
      <c r="O19" s="15"/>
      <c r="Q19" s="27"/>
      <c r="R19" s="27"/>
      <c r="S19" s="27"/>
      <c r="W19" s="35"/>
      <c r="X19" s="27"/>
      <c r="Y19" s="27"/>
      <c r="Z19" s="27"/>
    </row>
    <row r="20" spans="2:27" ht="12.75">
      <c r="B20" s="15" t="e">
        <f>#REF!</f>
        <v>#REF!</v>
      </c>
      <c r="C20" s="31" t="e">
        <f>IF(#REF!&lt;&gt;"",#REF!,"")</f>
        <v>#REF!</v>
      </c>
      <c r="D20" s="17"/>
      <c r="E20" s="31" t="e">
        <f>IF(#REF!&lt;&gt;"",#REF!,"")</f>
        <v>#REF!</v>
      </c>
      <c r="F20" s="16" t="e">
        <f>#REF!</f>
        <v>#REF!</v>
      </c>
      <c r="G20" s="15"/>
      <c r="H20" s="15"/>
      <c r="I20" s="15" t="e">
        <f>#REF!</f>
        <v>#REF!</v>
      </c>
      <c r="J20" s="31" t="e">
        <f>IF(#REF!&lt;&gt;"",#REF!,"")</f>
        <v>#REF!</v>
      </c>
      <c r="K20" s="27"/>
      <c r="L20" s="31" t="e">
        <f>IF(#REF!&lt;&gt;"",#REF!,"")</f>
        <v>#REF!</v>
      </c>
      <c r="M20" s="16" t="e">
        <f>#REF!</f>
        <v>#REF!</v>
      </c>
      <c r="N20" s="15"/>
      <c r="O20" s="15"/>
      <c r="P20" s="15" t="e">
        <f>#REF!</f>
        <v>#REF!</v>
      </c>
      <c r="Q20" s="31" t="e">
        <f>IF(#REF!&lt;&gt;"",#REF!,"")</f>
        <v>#REF!</v>
      </c>
      <c r="R20" s="27"/>
      <c r="S20" s="31" t="e">
        <f>IF(#REF!&lt;&gt;"",#REF!,"")</f>
        <v>#REF!</v>
      </c>
      <c r="T20" s="16" t="e">
        <f>#REF!</f>
        <v>#REF!</v>
      </c>
      <c r="W20" s="26" t="e">
        <f>#REF!</f>
        <v>#REF!</v>
      </c>
      <c r="X20" s="31" t="e">
        <f>IF(#REF!&lt;&gt;"",#REF!,"")</f>
        <v>#REF!</v>
      </c>
      <c r="Y20" s="27"/>
      <c r="Z20" s="31" t="e">
        <f>IF(#REF!&lt;&gt;"",#REF!,"")</f>
        <v>#REF!</v>
      </c>
      <c r="AA20" s="16" t="e">
        <f>#REF!</f>
        <v>#REF!</v>
      </c>
    </row>
    <row r="21" spans="3:26" ht="4.5" customHeight="1">
      <c r="C21" s="17"/>
      <c r="D21" s="17"/>
      <c r="E21" s="17"/>
      <c r="G21" s="15"/>
      <c r="H21" s="15"/>
      <c r="J21" s="27"/>
      <c r="K21" s="27"/>
      <c r="L21" s="27"/>
      <c r="N21" s="15"/>
      <c r="O21" s="15"/>
      <c r="Q21" s="27"/>
      <c r="R21" s="27"/>
      <c r="S21" s="27"/>
      <c r="W21" s="35"/>
      <c r="X21" s="27"/>
      <c r="Y21" s="27"/>
      <c r="Z21" s="27"/>
    </row>
    <row r="22" spans="2:27" ht="12.75">
      <c r="B22" s="15" t="e">
        <f>#REF!</f>
        <v>#REF!</v>
      </c>
      <c r="C22" s="31" t="e">
        <f>IF(#REF!&lt;&gt;"",#REF!,"")</f>
        <v>#REF!</v>
      </c>
      <c r="D22" s="17"/>
      <c r="E22" s="31" t="e">
        <f>IF(#REF!&lt;&gt;"",#REF!,"")</f>
        <v>#REF!</v>
      </c>
      <c r="F22" s="16" t="e">
        <f>#REF!</f>
        <v>#REF!</v>
      </c>
      <c r="G22" s="15"/>
      <c r="H22" s="15"/>
      <c r="I22" s="15" t="e">
        <f>#REF!</f>
        <v>#REF!</v>
      </c>
      <c r="J22" s="31" t="e">
        <f>IF(#REF!&lt;&gt;"",#REF!,"")</f>
        <v>#REF!</v>
      </c>
      <c r="K22" s="27"/>
      <c r="L22" s="31" t="e">
        <f>IF(#REF!&lt;&gt;"",#REF!,"")</f>
        <v>#REF!</v>
      </c>
      <c r="M22" s="16" t="e">
        <f>#REF!</f>
        <v>#REF!</v>
      </c>
      <c r="N22" s="15"/>
      <c r="O22" s="15"/>
      <c r="P22" s="15" t="e">
        <f>#REF!</f>
        <v>#REF!</v>
      </c>
      <c r="Q22" s="31" t="e">
        <f>IF(#REF!&lt;&gt;"",#REF!,"")</f>
        <v>#REF!</v>
      </c>
      <c r="R22" s="27"/>
      <c r="S22" s="31" t="e">
        <f>IF(#REF!&lt;&gt;"",#REF!,"")</f>
        <v>#REF!</v>
      </c>
      <c r="T22" s="16" t="e">
        <f>#REF!</f>
        <v>#REF!</v>
      </c>
      <c r="W22" s="26" t="e">
        <f>#REF!</f>
        <v>#REF!</v>
      </c>
      <c r="X22" s="31" t="e">
        <f>IF(#REF!&lt;&gt;"",#REF!,"")</f>
        <v>#REF!</v>
      </c>
      <c r="Y22" s="27"/>
      <c r="Z22" s="31" t="e">
        <f>IF(#REF!&lt;&gt;"",#REF!,"")</f>
        <v>#REF!</v>
      </c>
      <c r="AA22" s="16" t="e">
        <f>#REF!</f>
        <v>#REF!</v>
      </c>
    </row>
    <row r="23" spans="3:26" ht="4.5" customHeight="1">
      <c r="C23" s="17"/>
      <c r="D23" s="17"/>
      <c r="E23" s="17"/>
      <c r="G23" s="15"/>
      <c r="H23" s="15"/>
      <c r="J23" s="27"/>
      <c r="K23" s="27"/>
      <c r="L23" s="27"/>
      <c r="N23" s="15"/>
      <c r="O23" s="15"/>
      <c r="Q23" s="27"/>
      <c r="R23" s="27"/>
      <c r="S23" s="27"/>
      <c r="W23" s="35"/>
      <c r="X23" s="27"/>
      <c r="Y23" s="27"/>
      <c r="Z23" s="27"/>
    </row>
    <row r="24" spans="2:27" ht="12.75">
      <c r="B24" s="15" t="e">
        <f>#REF!</f>
        <v>#REF!</v>
      </c>
      <c r="C24" s="31" t="e">
        <f>IF(#REF!&lt;&gt;"",#REF!,"")</f>
        <v>#REF!</v>
      </c>
      <c r="D24" s="17"/>
      <c r="E24" s="31" t="e">
        <f>IF(#REF!&lt;&gt;"",#REF!,"")</f>
        <v>#REF!</v>
      </c>
      <c r="F24" s="16" t="e">
        <f>#REF!</f>
        <v>#REF!</v>
      </c>
      <c r="G24" s="15"/>
      <c r="H24" s="15"/>
      <c r="I24" s="15" t="e">
        <f>#REF!</f>
        <v>#REF!</v>
      </c>
      <c r="J24" s="31" t="e">
        <f>IF(#REF!&lt;&gt;"",#REF!,"")</f>
        <v>#REF!</v>
      </c>
      <c r="K24" s="27"/>
      <c r="L24" s="31" t="e">
        <f>IF(#REF!&lt;&gt;"",#REF!,"")</f>
        <v>#REF!</v>
      </c>
      <c r="M24" s="16" t="e">
        <f>#REF!</f>
        <v>#REF!</v>
      </c>
      <c r="N24" s="15"/>
      <c r="O24" s="15"/>
      <c r="P24" s="15" t="e">
        <f>#REF!</f>
        <v>#REF!</v>
      </c>
      <c r="Q24" s="31" t="e">
        <f>IF(#REF!&lt;&gt;"",#REF!,"")</f>
        <v>#REF!</v>
      </c>
      <c r="R24" s="27"/>
      <c r="S24" s="31" t="e">
        <f>IF(#REF!&lt;&gt;"",#REF!,"")</f>
        <v>#REF!</v>
      </c>
      <c r="T24" s="16" t="e">
        <f>#REF!</f>
        <v>#REF!</v>
      </c>
      <c r="W24" s="26" t="e">
        <f>#REF!</f>
        <v>#REF!</v>
      </c>
      <c r="X24" s="31" t="e">
        <f>IF(#REF!&lt;&gt;"",#REF!,"")</f>
        <v>#REF!</v>
      </c>
      <c r="Y24" s="27"/>
      <c r="Z24" s="31" t="e">
        <f>IF(#REF!&lt;&gt;"",#REF!,"")</f>
        <v>#REF!</v>
      </c>
      <c r="AA24" s="16" t="e">
        <f>#REF!</f>
        <v>#REF!</v>
      </c>
    </row>
    <row r="25" spans="2:27" ht="4.5" customHeight="1">
      <c r="B25" s="15"/>
      <c r="C25" s="17"/>
      <c r="D25" s="17"/>
      <c r="E25" s="17"/>
      <c r="F25" s="16"/>
      <c r="G25" s="15"/>
      <c r="H25" s="15"/>
      <c r="I25" s="15"/>
      <c r="J25" s="27"/>
      <c r="K25" s="27"/>
      <c r="L25" s="27"/>
      <c r="M25" s="16"/>
      <c r="N25" s="15"/>
      <c r="O25" s="15"/>
      <c r="P25" s="15"/>
      <c r="Q25" s="27"/>
      <c r="R25" s="27"/>
      <c r="S25" s="27"/>
      <c r="T25" s="16"/>
      <c r="W25" s="26"/>
      <c r="X25" s="27"/>
      <c r="Y25" s="27"/>
      <c r="Z25" s="27"/>
      <c r="AA25" s="16"/>
    </row>
    <row r="26" spans="2:27" ht="12.75">
      <c r="B26" s="15" t="e">
        <f>#REF!</f>
        <v>#REF!</v>
      </c>
      <c r="C26" s="31" t="e">
        <f>IF(#REF!&lt;&gt;"",#REF!,"")</f>
        <v>#REF!</v>
      </c>
      <c r="D26" s="17"/>
      <c r="E26" s="31" t="e">
        <f>IF(#REF!&lt;&gt;"",#REF!,"")</f>
        <v>#REF!</v>
      </c>
      <c r="F26" s="16" t="e">
        <f>#REF!</f>
        <v>#REF!</v>
      </c>
      <c r="G26" s="15"/>
      <c r="H26" s="15"/>
      <c r="I26" s="15" t="e">
        <f>#REF!</f>
        <v>#REF!</v>
      </c>
      <c r="J26" s="31" t="e">
        <f>IF(#REF!&lt;&gt;"",#REF!,"")</f>
        <v>#REF!</v>
      </c>
      <c r="K26" s="27"/>
      <c r="L26" s="31" t="e">
        <f>IF(#REF!&lt;&gt;"",#REF!,"")</f>
        <v>#REF!</v>
      </c>
      <c r="M26" s="16" t="e">
        <f>#REF!</f>
        <v>#REF!</v>
      </c>
      <c r="N26" s="15"/>
      <c r="O26" s="15"/>
      <c r="P26" s="15" t="e">
        <f>#REF!</f>
        <v>#REF!</v>
      </c>
      <c r="Q26" s="31" t="e">
        <f>IF(#REF!&lt;&gt;"",#REF!,"")</f>
        <v>#REF!</v>
      </c>
      <c r="R26" s="27"/>
      <c r="S26" s="31" t="e">
        <f>IF(#REF!&lt;&gt;"",#REF!,"")</f>
        <v>#REF!</v>
      </c>
      <c r="T26" s="16" t="e">
        <f>#REF!</f>
        <v>#REF!</v>
      </c>
      <c r="W26" s="26" t="e">
        <f>#REF!</f>
        <v>#REF!</v>
      </c>
      <c r="X26" s="31" t="e">
        <f>IF(#REF!&lt;&gt;"",#REF!,"")</f>
        <v>#REF!</v>
      </c>
      <c r="Y26" s="27"/>
      <c r="Z26" s="31" t="e">
        <f>IF(#REF!&lt;&gt;"",#REF!,"")</f>
        <v>#REF!</v>
      </c>
      <c r="AA26" s="16" t="e">
        <f>#REF!</f>
        <v>#REF!</v>
      </c>
    </row>
    <row r="27" spans="2:27" ht="4.5" customHeight="1">
      <c r="B27" s="15"/>
      <c r="C27" s="17"/>
      <c r="D27" s="17"/>
      <c r="E27" s="17"/>
      <c r="F27" s="16"/>
      <c r="G27" s="15"/>
      <c r="H27" s="15"/>
      <c r="I27" s="15"/>
      <c r="J27" s="27"/>
      <c r="K27" s="27"/>
      <c r="L27" s="27"/>
      <c r="M27" s="16"/>
      <c r="N27" s="15"/>
      <c r="O27" s="15"/>
      <c r="P27" s="15"/>
      <c r="Q27" s="27"/>
      <c r="R27" s="27"/>
      <c r="S27" s="27"/>
      <c r="T27" s="16"/>
      <c r="W27" s="26"/>
      <c r="X27" s="27"/>
      <c r="Y27" s="27"/>
      <c r="Z27" s="27"/>
      <c r="AA27" s="16"/>
    </row>
    <row r="28" spans="2:27" ht="12.75">
      <c r="B28" s="15" t="e">
        <f>#REF!</f>
        <v>#REF!</v>
      </c>
      <c r="C28" s="31" t="e">
        <f>IF(#REF!&lt;&gt;"",#REF!,"")</f>
        <v>#REF!</v>
      </c>
      <c r="D28" s="17"/>
      <c r="E28" s="31" t="e">
        <f>IF(#REF!&lt;&gt;"",#REF!,"")</f>
        <v>#REF!</v>
      </c>
      <c r="F28" s="16" t="e">
        <f>#REF!</f>
        <v>#REF!</v>
      </c>
      <c r="G28" s="15"/>
      <c r="H28" s="15"/>
      <c r="I28" s="15" t="e">
        <f>#REF!</f>
        <v>#REF!</v>
      </c>
      <c r="J28" s="31" t="e">
        <f>IF(#REF!&lt;&gt;"",#REF!,"")</f>
        <v>#REF!</v>
      </c>
      <c r="K28" s="27"/>
      <c r="L28" s="31" t="e">
        <f>IF(#REF!&lt;&gt;"",#REF!,"")</f>
        <v>#REF!</v>
      </c>
      <c r="M28" s="16" t="e">
        <f>#REF!</f>
        <v>#REF!</v>
      </c>
      <c r="N28" s="15"/>
      <c r="O28" s="15"/>
      <c r="P28" s="15" t="e">
        <f>#REF!</f>
        <v>#REF!</v>
      </c>
      <c r="Q28" s="31" t="e">
        <f>IF(#REF!&lt;&gt;"",#REF!,"")</f>
        <v>#REF!</v>
      </c>
      <c r="R28" s="27"/>
      <c r="S28" s="31" t="e">
        <f>IF(#REF!&lt;&gt;"",#REF!,"")</f>
        <v>#REF!</v>
      </c>
      <c r="T28" s="16" t="e">
        <f>#REF!</f>
        <v>#REF!</v>
      </c>
      <c r="W28" s="26" t="e">
        <f>#REF!</f>
        <v>#REF!</v>
      </c>
      <c r="X28" s="31" t="e">
        <f>IF(#REF!&lt;&gt;"",#REF!,"")</f>
        <v>#REF!</v>
      </c>
      <c r="Y28" s="27"/>
      <c r="Z28" s="31" t="e">
        <f>IF(#REF!&lt;&gt;"",#REF!,"")</f>
        <v>#REF!</v>
      </c>
      <c r="AA28" s="16" t="e">
        <f>#REF!</f>
        <v>#REF!</v>
      </c>
    </row>
    <row r="29" ht="9.75" customHeight="1" thickBot="1"/>
    <row r="30" spans="2:27" ht="13.5" thickBot="1">
      <c r="B30" s="324" t="s">
        <v>48</v>
      </c>
      <c r="C30" s="325"/>
      <c r="D30" s="325"/>
      <c r="E30" s="325"/>
      <c r="F30" s="326"/>
      <c r="W30" s="25"/>
      <c r="X30" s="25"/>
      <c r="Y30" s="25"/>
      <c r="Z30" s="25"/>
      <c r="AA30" s="25"/>
    </row>
    <row r="31" ht="4.5" customHeight="1" thickBot="1"/>
    <row r="32" spans="2:13" s="15" customFormat="1" ht="12.75" customHeight="1" thickBot="1">
      <c r="B32" s="321"/>
      <c r="C32" s="321"/>
      <c r="E32" s="321"/>
      <c r="F32" s="321"/>
      <c r="I32" s="324" t="s">
        <v>0</v>
      </c>
      <c r="J32" s="325"/>
      <c r="K32" s="325"/>
      <c r="L32" s="325"/>
      <c r="M32" s="326"/>
    </row>
    <row r="33" spans="2:7" s="15" customFormat="1" ht="6" customHeight="1">
      <c r="B33" s="314" t="str">
        <f>'Octavos de Final'!E7</f>
        <v>1ero Grupo A</v>
      </c>
      <c r="C33" s="300">
        <f>IF('Octavos de Final'!F7&lt;&gt;"",'Octavos de Final'!F7,"")</f>
      </c>
      <c r="D33" s="17"/>
      <c r="E33" s="311">
        <f>IF('Octavos de Final'!F9&lt;&gt;"",'Octavos de Final'!F9,"")</f>
      </c>
      <c r="F33" s="327" t="str">
        <f>'Octavos de Final'!E9</f>
        <v>4To Grupo B</v>
      </c>
      <c r="G33" s="23"/>
    </row>
    <row r="34" spans="2:7" s="15" customFormat="1" ht="6" customHeight="1">
      <c r="B34" s="315"/>
      <c r="C34" s="301"/>
      <c r="D34" s="17"/>
      <c r="E34" s="312"/>
      <c r="F34" s="328"/>
      <c r="G34" s="21"/>
    </row>
    <row r="35" spans="2:27" s="15" customFormat="1" ht="6" customHeight="1">
      <c r="B35" s="17"/>
      <c r="F35" s="17"/>
      <c r="G35" s="22"/>
      <c r="H35" s="23"/>
      <c r="I35" s="314" t="str">
        <f>'Cuartos de Final'!E7</f>
        <v>1ero Grupo A</v>
      </c>
      <c r="J35" s="300">
        <f>IF('Cuartos de Final'!F7&lt;&gt;"",'Cuartos de Final'!F7,"")</f>
        <v>1</v>
      </c>
      <c r="K35" s="27"/>
      <c r="L35" s="300">
        <f>IF('Cuartos de Final'!F9&lt;&gt;"",'Cuartos de Final'!F9,"")</f>
        <v>0</v>
      </c>
      <c r="M35" s="302" t="str">
        <f>'Cuartos de Final'!E9</f>
        <v>4To Grupo B</v>
      </c>
      <c r="N35" s="23"/>
      <c r="AA35" s="26"/>
    </row>
    <row r="36" spans="2:14" s="15" customFormat="1" ht="6" customHeight="1" thickBot="1">
      <c r="B36" s="17"/>
      <c r="F36" s="17"/>
      <c r="G36" s="22"/>
      <c r="I36" s="315"/>
      <c r="J36" s="301"/>
      <c r="K36" s="27"/>
      <c r="L36" s="301"/>
      <c r="M36" s="303"/>
      <c r="N36" s="21"/>
    </row>
    <row r="37" spans="2:20" s="15" customFormat="1" ht="12.75" customHeight="1" thickBot="1">
      <c r="B37" s="321"/>
      <c r="C37" s="321"/>
      <c r="E37" s="321"/>
      <c r="F37" s="321"/>
      <c r="G37" s="22"/>
      <c r="I37" s="32"/>
      <c r="J37" s="32"/>
      <c r="K37" s="32"/>
      <c r="L37" s="32"/>
      <c r="M37" s="32"/>
      <c r="N37" s="22"/>
      <c r="P37" s="324" t="s">
        <v>1</v>
      </c>
      <c r="Q37" s="325"/>
      <c r="R37" s="325"/>
      <c r="S37" s="325"/>
      <c r="T37" s="326"/>
    </row>
    <row r="38" spans="2:14" s="15" customFormat="1" ht="6" customHeight="1">
      <c r="B38" s="314" t="str">
        <f>'Octavos de Final'!E11</f>
        <v>2do Grupo A</v>
      </c>
      <c r="C38" s="300">
        <f>IF('Octavos de Final'!F11&lt;&gt;"",'Octavos de Final'!F11,"")</f>
      </c>
      <c r="D38" s="17"/>
      <c r="E38" s="311">
        <f>IF('Octavos de Final'!F13&lt;&gt;"",'Octavos de Final'!F13,"")</f>
      </c>
      <c r="F38" s="327" t="e">
        <f>'Octavos de Final'!E13</f>
        <v>#REF!</v>
      </c>
      <c r="G38" s="20"/>
      <c r="I38" s="32"/>
      <c r="J38" s="32"/>
      <c r="K38" s="32"/>
      <c r="L38" s="32"/>
      <c r="M38" s="32"/>
      <c r="N38" s="22"/>
    </row>
    <row r="39" spans="2:14" s="15" customFormat="1" ht="6" customHeight="1">
      <c r="B39" s="315"/>
      <c r="C39" s="301"/>
      <c r="D39" s="17"/>
      <c r="E39" s="312"/>
      <c r="F39" s="328"/>
      <c r="I39" s="32"/>
      <c r="J39" s="32"/>
      <c r="K39" s="32"/>
      <c r="L39" s="32"/>
      <c r="M39" s="32"/>
      <c r="N39" s="22"/>
    </row>
    <row r="40" spans="2:21" s="15" customFormat="1" ht="6" customHeight="1">
      <c r="B40" s="17"/>
      <c r="F40" s="17"/>
      <c r="I40" s="32"/>
      <c r="J40" s="32"/>
      <c r="K40" s="32"/>
      <c r="L40" s="32"/>
      <c r="M40" s="32"/>
      <c r="N40" s="22"/>
      <c r="O40" s="23"/>
      <c r="P40" s="314" t="str">
        <f>Semifinal!E7</f>
        <v>1ero Grupo A</v>
      </c>
      <c r="Q40" s="300">
        <f>IF(Semifinal!F7&lt;&gt;"",Semifinal!F7,"")</f>
      </c>
      <c r="R40" s="27"/>
      <c r="S40" s="300">
        <f>IF(Semifinal!F9&lt;&gt;"",Semifinal!F9,"")</f>
      </c>
      <c r="T40" s="302" t="str">
        <f>Semifinal!E9</f>
        <v>2do Grupo A</v>
      </c>
      <c r="U40" s="23"/>
    </row>
    <row r="41" spans="2:21" s="15" customFormat="1" ht="6" customHeight="1">
      <c r="B41" s="17"/>
      <c r="F41" s="17"/>
      <c r="I41" s="32"/>
      <c r="J41" s="32"/>
      <c r="K41" s="32"/>
      <c r="L41" s="32"/>
      <c r="M41" s="32"/>
      <c r="N41" s="22"/>
      <c r="P41" s="315"/>
      <c r="Q41" s="301"/>
      <c r="R41" s="27"/>
      <c r="S41" s="301"/>
      <c r="T41" s="303"/>
      <c r="U41" s="21"/>
    </row>
    <row r="42" spans="2:21" s="15" customFormat="1" ht="12.75" customHeight="1">
      <c r="B42" s="321"/>
      <c r="C42" s="321"/>
      <c r="E42" s="321"/>
      <c r="F42" s="321"/>
      <c r="I42" s="32"/>
      <c r="J42" s="32"/>
      <c r="K42" s="32"/>
      <c r="L42" s="32"/>
      <c r="M42" s="32"/>
      <c r="N42" s="22"/>
      <c r="P42" s="32"/>
      <c r="Q42" s="32"/>
      <c r="R42" s="32"/>
      <c r="S42" s="32"/>
      <c r="T42" s="32"/>
      <c r="U42" s="22"/>
    </row>
    <row r="43" spans="2:21" s="15" customFormat="1" ht="6" customHeight="1">
      <c r="B43" s="314" t="e">
        <f>'Octavos de Final'!E23</f>
        <v>#REF!</v>
      </c>
      <c r="C43" s="300">
        <f>IF('Octavos de Final'!F23&lt;&gt;"",'Octavos de Final'!F23,"")</f>
      </c>
      <c r="D43" s="17"/>
      <c r="E43" s="311">
        <f>IF('Octavos de Final'!F25&lt;&gt;"",'Octavos de Final'!F25,"")</f>
      </c>
      <c r="F43" s="327" t="e">
        <f>'Octavos de Final'!E25</f>
        <v>#REF!</v>
      </c>
      <c r="G43" s="23"/>
      <c r="I43" s="32"/>
      <c r="J43" s="32"/>
      <c r="K43" s="32"/>
      <c r="L43" s="32"/>
      <c r="M43" s="32"/>
      <c r="N43" s="22"/>
      <c r="P43" s="32"/>
      <c r="Q43" s="32"/>
      <c r="R43" s="32"/>
      <c r="S43" s="32"/>
      <c r="T43" s="32"/>
      <c r="U43" s="22"/>
    </row>
    <row r="44" spans="2:21" s="15" customFormat="1" ht="6" customHeight="1" thickBot="1">
      <c r="B44" s="315"/>
      <c r="C44" s="301"/>
      <c r="D44" s="17"/>
      <c r="E44" s="312"/>
      <c r="F44" s="328"/>
      <c r="G44" s="21"/>
      <c r="I44" s="32"/>
      <c r="J44" s="32"/>
      <c r="K44" s="32"/>
      <c r="L44" s="32"/>
      <c r="M44" s="32"/>
      <c r="N44" s="22"/>
      <c r="P44" s="32"/>
      <c r="Q44" s="32"/>
      <c r="R44" s="32"/>
      <c r="S44" s="32"/>
      <c r="T44" s="32"/>
      <c r="U44" s="22"/>
    </row>
    <row r="45" spans="2:30" s="15" customFormat="1" ht="6" customHeight="1">
      <c r="B45" s="17"/>
      <c r="F45" s="17"/>
      <c r="G45" s="22"/>
      <c r="H45" s="23"/>
      <c r="I45" s="314" t="str">
        <f>'Cuartos de Final'!E11</f>
        <v>2do Grupo A</v>
      </c>
      <c r="J45" s="300">
        <f>IF('Cuartos de Final'!F11&lt;&gt;"",'Cuartos de Final'!F11,"")</f>
        <v>1</v>
      </c>
      <c r="K45" s="27"/>
      <c r="L45" s="300">
        <f>IF('Cuartos de Final'!F13&lt;&gt;"",'Cuartos de Final'!F13,"")</f>
        <v>0</v>
      </c>
      <c r="M45" s="302" t="str">
        <f>'Cuartos de Final'!E13</f>
        <v>3ro Grupo B</v>
      </c>
      <c r="N45" s="20"/>
      <c r="P45" s="32"/>
      <c r="Q45" s="32"/>
      <c r="R45" s="32"/>
      <c r="S45" s="32"/>
      <c r="T45" s="32"/>
      <c r="U45" s="22"/>
      <c r="W45" s="304" t="s">
        <v>2</v>
      </c>
      <c r="X45" s="305"/>
      <c r="Y45" s="305"/>
      <c r="Z45" s="305"/>
      <c r="AA45" s="306"/>
      <c r="AC45" s="310"/>
      <c r="AD45" s="310"/>
    </row>
    <row r="46" spans="2:30" s="15" customFormat="1" ht="6" customHeight="1" thickBot="1">
      <c r="B46" s="17"/>
      <c r="F46" s="17"/>
      <c r="G46" s="22"/>
      <c r="I46" s="315"/>
      <c r="J46" s="301"/>
      <c r="K46" s="27"/>
      <c r="L46" s="301"/>
      <c r="M46" s="303"/>
      <c r="P46" s="32"/>
      <c r="Q46" s="32"/>
      <c r="R46" s="32"/>
      <c r="S46" s="32"/>
      <c r="T46" s="32"/>
      <c r="U46" s="22"/>
      <c r="W46" s="307"/>
      <c r="X46" s="308"/>
      <c r="Y46" s="308"/>
      <c r="Z46" s="308"/>
      <c r="AA46" s="309"/>
      <c r="AC46" s="310"/>
      <c r="AD46" s="310"/>
    </row>
    <row r="47" spans="2:30" s="15" customFormat="1" ht="12.75" customHeight="1">
      <c r="B47" s="321"/>
      <c r="C47" s="321"/>
      <c r="E47" s="321"/>
      <c r="F47" s="321"/>
      <c r="G47" s="22"/>
      <c r="I47" s="32"/>
      <c r="J47" s="32"/>
      <c r="K47" s="32"/>
      <c r="L47" s="32"/>
      <c r="M47" s="32"/>
      <c r="P47" s="32"/>
      <c r="Q47" s="32"/>
      <c r="R47" s="32"/>
      <c r="S47" s="32"/>
      <c r="T47" s="32"/>
      <c r="U47" s="22"/>
      <c r="AC47" s="313" t="s">
        <v>57</v>
      </c>
      <c r="AD47" s="313"/>
    </row>
    <row r="48" spans="2:30" s="15" customFormat="1" ht="6" customHeight="1">
      <c r="B48" s="314" t="e">
        <f>'Octavos de Final'!E29</f>
        <v>#REF!</v>
      </c>
      <c r="C48" s="300">
        <f>IF('Octavos de Final'!F29&lt;&gt;"",'Octavos de Final'!F29,"")</f>
      </c>
      <c r="D48" s="17"/>
      <c r="E48" s="311">
        <f>IF('Octavos de Final'!F31&lt;&gt;"",'Octavos de Final'!F31,"")</f>
      </c>
      <c r="F48" s="327" t="e">
        <f>'Octavos de Final'!E31</f>
        <v>#REF!</v>
      </c>
      <c r="G48" s="20"/>
      <c r="I48" s="32"/>
      <c r="J48" s="32"/>
      <c r="K48" s="32"/>
      <c r="L48" s="32"/>
      <c r="M48" s="32"/>
      <c r="P48" s="32"/>
      <c r="Q48" s="32"/>
      <c r="R48" s="32"/>
      <c r="S48" s="32"/>
      <c r="T48" s="32"/>
      <c r="U48" s="22"/>
      <c r="V48" s="19"/>
      <c r="W48" s="314" t="str">
        <f>FINAL!E9</f>
        <v>GSF1</v>
      </c>
      <c r="X48" s="300">
        <f>IF(FINAL!F9&lt;&gt;"",FINAL!F9,"")</f>
      </c>
      <c r="Y48" s="27"/>
      <c r="Z48" s="300">
        <f>IF(FINAL!F11&lt;&gt;"",FINAL!F11,"")</f>
      </c>
      <c r="AA48" s="302" t="str">
        <f>FINAL!E11</f>
        <v>GSF2</v>
      </c>
      <c r="AB48" s="33"/>
      <c r="AC48" s="311" t="str">
        <f>FINAL!J10</f>
        <v>CAMPEÓN</v>
      </c>
      <c r="AD48" s="311"/>
    </row>
    <row r="49" spans="2:30" s="15" customFormat="1" ht="6" customHeight="1">
      <c r="B49" s="315"/>
      <c r="C49" s="301"/>
      <c r="D49" s="17"/>
      <c r="E49" s="312"/>
      <c r="F49" s="328"/>
      <c r="I49" s="32"/>
      <c r="J49" s="32"/>
      <c r="K49" s="32"/>
      <c r="L49" s="32"/>
      <c r="M49" s="32"/>
      <c r="P49" s="32"/>
      <c r="Q49" s="32"/>
      <c r="R49" s="32"/>
      <c r="S49" s="32"/>
      <c r="T49" s="32"/>
      <c r="U49" s="22"/>
      <c r="W49" s="315"/>
      <c r="X49" s="301"/>
      <c r="Y49" s="27"/>
      <c r="Z49" s="301"/>
      <c r="AA49" s="303"/>
      <c r="AB49" s="32"/>
      <c r="AC49" s="312"/>
      <c r="AD49" s="312"/>
    </row>
    <row r="50" spans="2:21" s="15" customFormat="1" ht="12.75" customHeight="1">
      <c r="B50" s="17"/>
      <c r="F50" s="17"/>
      <c r="I50" s="32"/>
      <c r="J50" s="32"/>
      <c r="K50" s="32"/>
      <c r="L50" s="32"/>
      <c r="M50" s="32"/>
      <c r="P50" s="32"/>
      <c r="Q50" s="32"/>
      <c r="R50" s="32"/>
      <c r="S50" s="32"/>
      <c r="T50" s="32"/>
      <c r="U50" s="22"/>
    </row>
    <row r="51" spans="2:27" s="15" customFormat="1" ht="12.75" customHeight="1">
      <c r="B51" s="17"/>
      <c r="F51" s="17"/>
      <c r="I51" s="32"/>
      <c r="J51" s="32"/>
      <c r="K51" s="32"/>
      <c r="L51" s="32"/>
      <c r="M51" s="32"/>
      <c r="P51" s="32"/>
      <c r="Q51" s="32"/>
      <c r="R51" s="32"/>
      <c r="S51" s="32"/>
      <c r="T51" s="32"/>
      <c r="U51" s="22"/>
      <c r="W51" s="317"/>
      <c r="X51" s="317"/>
      <c r="Y51" s="317"/>
      <c r="Z51" s="317"/>
      <c r="AA51" s="317"/>
    </row>
    <row r="52" spans="2:27" s="15" customFormat="1" ht="12.75" customHeight="1">
      <c r="B52" s="321"/>
      <c r="C52" s="321"/>
      <c r="E52" s="321"/>
      <c r="F52" s="321"/>
      <c r="I52" s="32"/>
      <c r="J52" s="32"/>
      <c r="K52" s="32"/>
      <c r="L52" s="32"/>
      <c r="M52" s="32"/>
      <c r="P52" s="32"/>
      <c r="Q52" s="32"/>
      <c r="R52" s="32"/>
      <c r="S52" s="32"/>
      <c r="T52" s="32"/>
      <c r="U52" s="22"/>
      <c r="W52" s="18"/>
      <c r="X52" s="18"/>
      <c r="Y52" s="18"/>
      <c r="Z52" s="18"/>
      <c r="AA52" s="18"/>
    </row>
    <row r="53" spans="2:27" s="15" customFormat="1" ht="6" customHeight="1">
      <c r="B53" s="314" t="str">
        <f>'Octavos de Final'!E15</f>
        <v>1ero Grupo B</v>
      </c>
      <c r="C53" s="300">
        <f>IF('Octavos de Final'!F15&lt;&gt;"",'Octavos de Final'!F15,"")</f>
      </c>
      <c r="D53" s="17"/>
      <c r="E53" s="311">
        <f>IF('Octavos de Final'!F17&lt;&gt;"",'Octavos de Final'!F17,"")</f>
      </c>
      <c r="F53" s="327" t="str">
        <f>'Octavos de Final'!E17</f>
        <v>2do Grupo A</v>
      </c>
      <c r="G53" s="23"/>
      <c r="I53" s="32"/>
      <c r="J53" s="32"/>
      <c r="K53" s="32"/>
      <c r="L53" s="32"/>
      <c r="M53" s="32"/>
      <c r="P53" s="32"/>
      <c r="Q53" s="32"/>
      <c r="R53" s="32"/>
      <c r="S53" s="32"/>
      <c r="T53" s="32"/>
      <c r="U53" s="22"/>
      <c r="V53" s="18"/>
      <c r="W53" s="318"/>
      <c r="X53" s="319"/>
      <c r="Y53" s="37"/>
      <c r="Z53" s="319"/>
      <c r="AA53" s="320"/>
    </row>
    <row r="54" spans="2:27" s="15" customFormat="1" ht="6" customHeight="1">
      <c r="B54" s="315"/>
      <c r="C54" s="301"/>
      <c r="D54" s="17"/>
      <c r="E54" s="312"/>
      <c r="F54" s="328"/>
      <c r="G54" s="21"/>
      <c r="I54" s="32"/>
      <c r="J54" s="32"/>
      <c r="K54" s="32"/>
      <c r="L54" s="32"/>
      <c r="M54" s="32"/>
      <c r="P54" s="32"/>
      <c r="Q54" s="32"/>
      <c r="R54" s="32"/>
      <c r="S54" s="32"/>
      <c r="T54" s="32"/>
      <c r="U54" s="22"/>
      <c r="V54" s="18"/>
      <c r="W54" s="318"/>
      <c r="X54" s="319"/>
      <c r="Y54" s="37"/>
      <c r="Z54" s="319"/>
      <c r="AA54" s="320"/>
    </row>
    <row r="55" spans="2:21" s="15" customFormat="1" ht="6" customHeight="1">
      <c r="B55" s="17"/>
      <c r="F55" s="17"/>
      <c r="G55" s="22"/>
      <c r="H55" s="23"/>
      <c r="I55" s="314" t="str">
        <f>'Cuartos de Final'!E15</f>
        <v>1ero Grupo B</v>
      </c>
      <c r="J55" s="300">
        <f>IF('Cuartos de Final'!F15&lt;&gt;"",'Cuartos de Final'!F15,"")</f>
        <v>1</v>
      </c>
      <c r="K55" s="27"/>
      <c r="L55" s="300">
        <f>IF('Cuartos de Final'!F17&lt;&gt;"",'Cuartos de Final'!F17,"")</f>
        <v>2</v>
      </c>
      <c r="M55" s="302" t="str">
        <f>'Cuartos de Final'!E17</f>
        <v>4To Grupo A</v>
      </c>
      <c r="N55" s="23"/>
      <c r="P55" s="32"/>
      <c r="Q55" s="32"/>
      <c r="R55" s="32"/>
      <c r="S55" s="32"/>
      <c r="T55" s="32"/>
      <c r="U55" s="22"/>
    </row>
    <row r="56" spans="2:21" s="15" customFormat="1" ht="6" customHeight="1">
      <c r="B56" s="17"/>
      <c r="F56" s="17"/>
      <c r="G56" s="22"/>
      <c r="I56" s="315"/>
      <c r="J56" s="301"/>
      <c r="K56" s="27"/>
      <c r="L56" s="301"/>
      <c r="M56" s="303"/>
      <c r="N56" s="21"/>
      <c r="P56" s="32"/>
      <c r="Q56" s="32"/>
      <c r="R56" s="32"/>
      <c r="S56" s="32"/>
      <c r="T56" s="32"/>
      <c r="U56" s="22"/>
    </row>
    <row r="57" spans="2:21" s="15" customFormat="1" ht="12.75" customHeight="1">
      <c r="B57" s="321"/>
      <c r="C57" s="321"/>
      <c r="E57" s="321"/>
      <c r="F57" s="321"/>
      <c r="G57" s="22"/>
      <c r="I57" s="32"/>
      <c r="J57" s="32"/>
      <c r="K57" s="32"/>
      <c r="L57" s="32"/>
      <c r="M57" s="32"/>
      <c r="N57" s="22"/>
      <c r="P57" s="32"/>
      <c r="Q57" s="32"/>
      <c r="R57" s="32"/>
      <c r="S57" s="32"/>
      <c r="T57" s="32"/>
      <c r="U57" s="22"/>
    </row>
    <row r="58" spans="2:21" s="15" customFormat="1" ht="6" customHeight="1">
      <c r="B58" s="314" t="e">
        <f>'Octavos de Final'!E19</f>
        <v>#REF!</v>
      </c>
      <c r="C58" s="300">
        <f>IF('Octavos de Final'!F19&lt;&gt;"",'Octavos de Final'!F19,"")</f>
      </c>
      <c r="D58" s="17"/>
      <c r="E58" s="300">
        <f>IF('Octavos de Final'!F21&lt;&gt;"",'Octavos de Final'!F21,"")</f>
      </c>
      <c r="F58" s="302" t="e">
        <f>'Octavos de Final'!E21</f>
        <v>#REF!</v>
      </c>
      <c r="G58" s="20"/>
      <c r="I58" s="32"/>
      <c r="J58" s="32"/>
      <c r="K58" s="32"/>
      <c r="L58" s="32"/>
      <c r="M58" s="32"/>
      <c r="N58" s="22"/>
      <c r="P58" s="32"/>
      <c r="Q58" s="32"/>
      <c r="R58" s="32"/>
      <c r="S58" s="32"/>
      <c r="T58" s="32"/>
      <c r="U58" s="22"/>
    </row>
    <row r="59" spans="2:21" s="15" customFormat="1" ht="6" customHeight="1">
      <c r="B59" s="315"/>
      <c r="C59" s="301"/>
      <c r="D59" s="17"/>
      <c r="E59" s="301"/>
      <c r="F59" s="303"/>
      <c r="I59" s="32"/>
      <c r="J59" s="32"/>
      <c r="K59" s="32"/>
      <c r="L59" s="32"/>
      <c r="M59" s="32"/>
      <c r="N59" s="22"/>
      <c r="P59" s="32"/>
      <c r="Q59" s="32"/>
      <c r="R59" s="32"/>
      <c r="S59" s="32"/>
      <c r="T59" s="32"/>
      <c r="U59" s="22"/>
    </row>
    <row r="60" spans="2:29" s="15" customFormat="1" ht="6" customHeight="1">
      <c r="B60" s="17"/>
      <c r="F60" s="17"/>
      <c r="I60" s="32"/>
      <c r="J60" s="32"/>
      <c r="K60" s="32"/>
      <c r="L60" s="32"/>
      <c r="M60" s="32"/>
      <c r="N60" s="22"/>
      <c r="O60" s="23"/>
      <c r="P60" s="314" t="str">
        <f>Semifinal!E11</f>
        <v>4To Grupo A</v>
      </c>
      <c r="Q60" s="300">
        <f>IF(Semifinal!F11&lt;&gt;"",Semifinal!F11,"")</f>
      </c>
      <c r="R60" s="27"/>
      <c r="S60" s="300">
        <f>IF(Semifinal!F13&lt;&gt;"",Semifinal!F13,"")</f>
      </c>
      <c r="T60" s="302" t="str">
        <f>Semifinal!E13</f>
        <v>2do Grupo B</v>
      </c>
      <c r="U60" s="20"/>
      <c r="AA60" s="316" t="s">
        <v>52</v>
      </c>
      <c r="AB60" s="316"/>
      <c r="AC60" s="316"/>
    </row>
    <row r="61" spans="2:29" s="15" customFormat="1" ht="6" customHeight="1">
      <c r="B61" s="17"/>
      <c r="F61" s="17"/>
      <c r="I61" s="32"/>
      <c r="J61" s="32"/>
      <c r="K61" s="32"/>
      <c r="L61" s="32"/>
      <c r="M61" s="32"/>
      <c r="N61" s="22"/>
      <c r="P61" s="315"/>
      <c r="Q61" s="301"/>
      <c r="R61" s="27"/>
      <c r="S61" s="301"/>
      <c r="T61" s="303"/>
      <c r="AA61" s="316"/>
      <c r="AB61" s="316"/>
      <c r="AC61" s="316"/>
    </row>
    <row r="62" spans="2:14" s="15" customFormat="1" ht="12.75" customHeight="1">
      <c r="B62" s="321"/>
      <c r="C62" s="321"/>
      <c r="E62" s="321"/>
      <c r="F62" s="321"/>
      <c r="I62" s="32"/>
      <c r="J62" s="32"/>
      <c r="K62" s="32"/>
      <c r="L62" s="32"/>
      <c r="M62" s="32"/>
      <c r="N62" s="22"/>
    </row>
    <row r="63" spans="2:14" s="15" customFormat="1" ht="6" customHeight="1">
      <c r="B63" s="314" t="e">
        <f>'Octavos de Final'!E33</f>
        <v>#REF!</v>
      </c>
      <c r="C63" s="300">
        <f>IF('Octavos de Final'!F33&lt;&gt;"",'Octavos de Final'!F33,"")</f>
      </c>
      <c r="D63" s="17"/>
      <c r="E63" s="300">
        <f>IF('Octavos de Final'!F35&lt;&gt;"",'Octavos de Final'!F35,"")</f>
      </c>
      <c r="F63" s="302" t="e">
        <f>'Octavos de Final'!E35</f>
        <v>#REF!</v>
      </c>
      <c r="G63" s="23"/>
      <c r="I63" s="32"/>
      <c r="J63" s="32"/>
      <c r="K63" s="32"/>
      <c r="L63" s="32"/>
      <c r="M63" s="32"/>
      <c r="N63" s="22"/>
    </row>
    <row r="64" spans="2:14" s="15" customFormat="1" ht="6" customHeight="1">
      <c r="B64" s="315"/>
      <c r="C64" s="301"/>
      <c r="D64" s="17"/>
      <c r="E64" s="301"/>
      <c r="F64" s="303"/>
      <c r="G64" s="21"/>
      <c r="I64" s="32"/>
      <c r="J64" s="32"/>
      <c r="K64" s="32"/>
      <c r="L64" s="32"/>
      <c r="M64" s="32"/>
      <c r="N64" s="22"/>
    </row>
    <row r="65" spans="2:14" s="15" customFormat="1" ht="6" customHeight="1">
      <c r="B65" s="17"/>
      <c r="F65" s="17"/>
      <c r="G65" s="22"/>
      <c r="H65" s="23"/>
      <c r="I65" s="314" t="str">
        <f>'Cuartos de Final'!E19</f>
        <v>2do Grupo B</v>
      </c>
      <c r="J65" s="300">
        <f>IF('Cuartos de Final'!F19&lt;&gt;"",'Cuartos de Final'!F19,"")</f>
        <v>1</v>
      </c>
      <c r="K65" s="27"/>
      <c r="L65" s="300">
        <f>IF('Cuartos de Final'!F21&lt;&gt;"",'Cuartos de Final'!F21,"")</f>
        <v>0</v>
      </c>
      <c r="M65" s="302" t="str">
        <f>'Cuartos de Final'!E21</f>
        <v>3ro Grupo A</v>
      </c>
      <c r="N65" s="20"/>
    </row>
    <row r="66" spans="2:13" s="15" customFormat="1" ht="6" customHeight="1">
      <c r="B66" s="17"/>
      <c r="F66" s="17"/>
      <c r="G66" s="22"/>
      <c r="I66" s="315"/>
      <c r="J66" s="301"/>
      <c r="K66" s="27"/>
      <c r="L66" s="301"/>
      <c r="M66" s="303"/>
    </row>
    <row r="67" spans="2:7" s="15" customFormat="1" ht="12.75" customHeight="1">
      <c r="B67" s="321"/>
      <c r="C67" s="321"/>
      <c r="E67" s="321"/>
      <c r="F67" s="321"/>
      <c r="G67" s="22"/>
    </row>
    <row r="68" spans="2:7" ht="6" customHeight="1">
      <c r="B68" s="314" t="e">
        <f>'Octavos de Final'!E37</f>
        <v>#REF!</v>
      </c>
      <c r="C68" s="322">
        <f>IF('Octavos de Final'!F37&lt;&gt;"",'Octavos de Final'!F37,"")</f>
      </c>
      <c r="D68" s="14"/>
      <c r="E68" s="322">
        <f>IF('Octavos de Final'!F39&lt;&gt;"",'Octavos de Final'!F39,"")</f>
      </c>
      <c r="F68" s="302" t="e">
        <f>'Octavos de Final'!E39</f>
        <v>#REF!</v>
      </c>
      <c r="G68" s="24"/>
    </row>
    <row r="69" spans="2:6" ht="6" customHeight="1">
      <c r="B69" s="315"/>
      <c r="C69" s="323"/>
      <c r="D69" s="14"/>
      <c r="E69" s="323"/>
      <c r="F69" s="303"/>
    </row>
  </sheetData>
  <sheetProtection/>
  <mergeCells count="97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F58:F59"/>
    <mergeCell ref="E58:E59"/>
    <mergeCell ref="F53:F54"/>
    <mergeCell ref="E53:E54"/>
    <mergeCell ref="F68:F69"/>
    <mergeCell ref="E68:E69"/>
    <mergeCell ref="P2:T2"/>
    <mergeCell ref="W2:AA2"/>
    <mergeCell ref="B16:F16"/>
    <mergeCell ref="I16:M16"/>
    <mergeCell ref="P16:T16"/>
    <mergeCell ref="W16:AA16"/>
    <mergeCell ref="I2:M2"/>
    <mergeCell ref="B2:F2"/>
    <mergeCell ref="C53:C54"/>
    <mergeCell ref="B58:B59"/>
    <mergeCell ref="B53:B54"/>
    <mergeCell ref="C68:C69"/>
    <mergeCell ref="B68:B6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hyperlinks>
    <hyperlink ref="AA60:AC61" location="Portada!A1" display="Menu Principal"/>
  </hyperlinks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/>
  <dc:creator>wilson</dc:creator>
  <cp:keywords/>
  <dc:description/>
  <cp:lastModifiedBy>Web-fibog</cp:lastModifiedBy>
  <cp:lastPrinted>2005-12-13T14:05:33Z</cp:lastPrinted>
  <dcterms:created xsi:type="dcterms:W3CDTF">2001-10-15T19:26:14Z</dcterms:created>
  <dcterms:modified xsi:type="dcterms:W3CDTF">2014-04-08T17:28:48Z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