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xWindow="0" yWindow="0" windowWidth="12120" windowHeight="9120" firstSheet="1" activeTab="2"/>
  </bookViews>
  <sheets>
    <sheet name="Menu" sheetId="1" state="hidden" r:id="rId1"/>
    <sheet name="- A -" sheetId="2" r:id="rId2"/>
    <sheet name="- B -" sheetId="3" r:id="rId3"/>
    <sheet name="- C -" sheetId="4" state="hidden" r:id="rId4"/>
    <sheet name="- D -" sheetId="5" state="hidden" r:id="rId5"/>
    <sheet name="- E -" sheetId="6" state="hidden" r:id="rId6"/>
    <sheet name="- F -" sheetId="7" state="hidden" r:id="rId7"/>
    <sheet name="- G -" sheetId="8" state="hidden" r:id="rId8"/>
    <sheet name="- H -" sheetId="9" state="hidden" r:id="rId9"/>
    <sheet name="Octavos de Final" sheetId="10" state="hidden" r:id="rId10"/>
    <sheet name="Cuartos de Final" sheetId="11" state="hidden" r:id="rId11"/>
    <sheet name="Semifinal" sheetId="12" state="hidden" r:id="rId12"/>
    <sheet name="3er puesto y FINAL" sheetId="13" state="hidden" r:id="rId13"/>
    <sheet name="Fixture" sheetId="14" state="hidden" r:id="rId14"/>
    <sheet name="calculoA" sheetId="15" state="hidden" r:id="rId15"/>
    <sheet name="calculoB" sheetId="16" state="hidden" r:id="rId16"/>
    <sheet name="calculoC" sheetId="17" state="hidden" r:id="rId17"/>
    <sheet name="calculoD" sheetId="18" state="hidden" r:id="rId18"/>
    <sheet name="calculoE" sheetId="19" state="hidden" r:id="rId19"/>
    <sheet name="calculoF" sheetId="20" state="hidden" r:id="rId20"/>
    <sheet name="calculoG" sheetId="21" state="hidden" r:id="rId21"/>
    <sheet name="calculoH" sheetId="22" state="hidden" r:id="rId22"/>
  </sheets>
  <definedNames>
    <definedName name="Final">#REF!</definedName>
    <definedName name="FirstRound">#REF!</definedName>
    <definedName name="Groups">#REF!</definedName>
    <definedName name="Playoff">#REF!</definedName>
    <definedName name="QuarterFinals">#REF!</definedName>
    <definedName name="SecondRound">#REF!</definedName>
    <definedName name="SemiFinals">#REF!</definedName>
  </definedNames>
  <calcPr fullCalcOnLoad="1"/>
</workbook>
</file>

<file path=xl/sharedStrings.xml><?xml version="1.0" encoding="utf-8"?>
<sst xmlns="http://schemas.openxmlformats.org/spreadsheetml/2006/main" count="636" uniqueCount="122">
  <si>
    <t>Cuartos de Final</t>
  </si>
  <si>
    <t>Semifinal</t>
  </si>
  <si>
    <t>Final</t>
  </si>
  <si>
    <r>
      <t xml:space="preserve">Grupo </t>
    </r>
    <r>
      <rPr>
        <b/>
        <sz val="10"/>
        <color indexed="8"/>
        <rFont val="Arial"/>
        <family val="2"/>
      </rPr>
      <t>A</t>
    </r>
  </si>
  <si>
    <r>
      <t xml:space="preserve">Grupo </t>
    </r>
    <r>
      <rPr>
        <b/>
        <sz val="10"/>
        <color indexed="8"/>
        <rFont val="Arial"/>
        <family val="2"/>
      </rPr>
      <t>B</t>
    </r>
  </si>
  <si>
    <r>
      <t xml:space="preserve">Grupo </t>
    </r>
    <r>
      <rPr>
        <b/>
        <sz val="10"/>
        <color indexed="8"/>
        <rFont val="Arial"/>
        <family val="2"/>
      </rPr>
      <t>C</t>
    </r>
  </si>
  <si>
    <r>
      <t xml:space="preserve">Grupo </t>
    </r>
    <r>
      <rPr>
        <b/>
        <sz val="10"/>
        <color indexed="8"/>
        <rFont val="Arial"/>
        <family val="2"/>
      </rPr>
      <t>D</t>
    </r>
  </si>
  <si>
    <r>
      <t xml:space="preserve">Grupo </t>
    </r>
    <r>
      <rPr>
        <b/>
        <sz val="10"/>
        <color indexed="8"/>
        <rFont val="Arial"/>
        <family val="2"/>
      </rPr>
      <t>H</t>
    </r>
  </si>
  <si>
    <r>
      <t xml:space="preserve">Grupo </t>
    </r>
    <r>
      <rPr>
        <b/>
        <sz val="10"/>
        <color indexed="8"/>
        <rFont val="Arial"/>
        <family val="2"/>
      </rPr>
      <t>G</t>
    </r>
  </si>
  <si>
    <r>
      <t xml:space="preserve">Grupo </t>
    </r>
    <r>
      <rPr>
        <b/>
        <sz val="10"/>
        <color indexed="8"/>
        <rFont val="Arial"/>
        <family val="2"/>
      </rPr>
      <t>F</t>
    </r>
  </si>
  <si>
    <r>
      <t xml:space="preserve">Grupo </t>
    </r>
    <r>
      <rPr>
        <b/>
        <sz val="10"/>
        <color indexed="8"/>
        <rFont val="Arial"/>
        <family val="2"/>
      </rPr>
      <t>E</t>
    </r>
  </si>
  <si>
    <t>Fixture ( para imprimir )</t>
  </si>
  <si>
    <t>PROGRAMA DE PARTIDOS</t>
  </si>
  <si>
    <t>-</t>
  </si>
  <si>
    <t>p</t>
  </si>
  <si>
    <t>pts</t>
  </si>
  <si>
    <t>w</t>
  </si>
  <si>
    <t>d</t>
  </si>
  <si>
    <t>l</t>
  </si>
  <si>
    <t>f</t>
  </si>
  <si>
    <t>a</t>
  </si>
  <si>
    <t>sort 1-2=====</t>
  </si>
  <si>
    <t>sort 1-3=====</t>
  </si>
  <si>
    <t>sort 1-4=====</t>
  </si>
  <si>
    <t>sort 2-3=====</t>
  </si>
  <si>
    <t>sort 2-4=====</t>
  </si>
  <si>
    <t>sort 3-4=====</t>
  </si>
  <si>
    <t>día</t>
  </si>
  <si>
    <t>POSICIONES</t>
  </si>
  <si>
    <t>J</t>
  </si>
  <si>
    <t>G</t>
  </si>
  <si>
    <t>E</t>
  </si>
  <si>
    <t>P</t>
  </si>
  <si>
    <t>GF</t>
  </si>
  <si>
    <t>GC</t>
  </si>
  <si>
    <t>DIF</t>
  </si>
  <si>
    <t>PTS</t>
  </si>
  <si>
    <t>fecha y hora actual:</t>
  </si>
  <si>
    <t>obs</t>
  </si>
  <si>
    <t>tabla preliminar</t>
  </si>
  <si>
    <t>tabla definitiva</t>
  </si>
  <si>
    <t>resultados</t>
  </si>
  <si>
    <t>resultado</t>
  </si>
  <si>
    <t>penales</t>
  </si>
  <si>
    <t>A</t>
  </si>
  <si>
    <t>B</t>
  </si>
  <si>
    <t>C</t>
  </si>
  <si>
    <t>D</t>
  </si>
  <si>
    <t>sede / fecha / hora</t>
  </si>
  <si>
    <t>F I N A L</t>
  </si>
  <si>
    <t>F</t>
  </si>
  <si>
    <t>H</t>
  </si>
  <si>
    <t>Grupo A</t>
  </si>
  <si>
    <t>Grupo B</t>
  </si>
  <si>
    <t>Grupo C</t>
  </si>
  <si>
    <t>Grupo D</t>
  </si>
  <si>
    <t>Grupo E</t>
  </si>
  <si>
    <t>Grupo F</t>
  </si>
  <si>
    <t>Grupo G</t>
  </si>
  <si>
    <t>Grupo H</t>
  </si>
  <si>
    <t>Octavos de Final</t>
  </si>
  <si>
    <t>Cuatos de Final</t>
  </si>
  <si>
    <t>FINAL</t>
  </si>
  <si>
    <t>SemiFinal</t>
  </si>
  <si>
    <t>Menu Principal</t>
  </si>
  <si>
    <t>hora</t>
  </si>
  <si>
    <t>a cuartos de final</t>
  </si>
  <si>
    <t>CAMPEON</t>
  </si>
  <si>
    <t>en blanco</t>
  </si>
  <si>
    <t>CAMPEÓN</t>
  </si>
  <si>
    <t>LUGAR</t>
  </si>
  <si>
    <t>DIA</t>
  </si>
  <si>
    <t>HORA</t>
  </si>
  <si>
    <t>Septiembre - Octubre de 2010</t>
  </si>
  <si>
    <t>Lugar / Fecha / Hora</t>
  </si>
  <si>
    <t>Resultado</t>
  </si>
  <si>
    <t>Penales</t>
  </si>
  <si>
    <t>a Semifinal</t>
  </si>
  <si>
    <t>Sede / Fecha / Hora</t>
  </si>
  <si>
    <t>TORNEO INTERNO FACULTAD DE INGENIERIA 2013 II
Semifinales</t>
  </si>
  <si>
    <t>TORNEO INTERNO FACULTAD DE INGENIERIA 2013 II</t>
  </si>
  <si>
    <t>TORNEO INTERNO FACULTAD DE INGENIERIA 2013 II 
Primera fase</t>
  </si>
  <si>
    <t>TORNEO INTERNO FACULTAD DE INGENIERIA 2013 II 
Octavos de final</t>
  </si>
  <si>
    <t>TORNEO INTERNO FACULTAD DE INGENIERIA 2013 II
Cuartos de final</t>
  </si>
  <si>
    <r>
      <rPr>
        <sz val="30"/>
        <color indexed="9"/>
        <rFont val="Haettenschweiler"/>
        <family val="2"/>
      </rPr>
      <t>TORNEO INTERNO FACULTAD DE INGENIERIA 2013 II</t>
    </r>
    <r>
      <rPr>
        <sz val="30"/>
        <color indexed="47"/>
        <rFont val="Haettenschweiler"/>
        <family val="2"/>
      </rPr>
      <t xml:space="preserve">
</t>
    </r>
    <r>
      <rPr>
        <sz val="30"/>
        <color indexed="9"/>
        <rFont val="Haettenschweiler"/>
        <family val="2"/>
      </rPr>
      <t>Final</t>
    </r>
  </si>
  <si>
    <r>
      <t xml:space="preserve">GRUPO </t>
    </r>
    <r>
      <rPr>
        <b/>
        <sz val="22"/>
        <color indexed="8"/>
        <rFont val="Arial"/>
        <family val="2"/>
      </rPr>
      <t>H</t>
    </r>
  </si>
  <si>
    <r>
      <t xml:space="preserve">avanza a octavos de final </t>
    </r>
    <r>
      <rPr>
        <b/>
        <sz val="8"/>
        <color indexed="8"/>
        <rFont val="Wingdings"/>
        <family val="0"/>
      </rPr>
      <t>Ø</t>
    </r>
  </si>
  <si>
    <r>
      <t xml:space="preserve">GRUPO </t>
    </r>
    <r>
      <rPr>
        <b/>
        <sz val="22"/>
        <rFont val="Arial"/>
        <family val="2"/>
      </rPr>
      <t>G</t>
    </r>
  </si>
  <si>
    <r>
      <t xml:space="preserve">avanza a octavos de final </t>
    </r>
    <r>
      <rPr>
        <b/>
        <sz val="8"/>
        <rFont val="Wingdings"/>
        <family val="0"/>
      </rPr>
      <t>Ø</t>
    </r>
  </si>
  <si>
    <r>
      <t xml:space="preserve">GRUPO </t>
    </r>
    <r>
      <rPr>
        <b/>
        <sz val="22"/>
        <rFont val="Arial"/>
        <family val="2"/>
      </rPr>
      <t>F</t>
    </r>
  </si>
  <si>
    <r>
      <t xml:space="preserve">GRUPO </t>
    </r>
    <r>
      <rPr>
        <b/>
        <sz val="22"/>
        <rFont val="Arial"/>
        <family val="2"/>
      </rPr>
      <t>E</t>
    </r>
  </si>
  <si>
    <r>
      <t xml:space="preserve">GRUPO </t>
    </r>
    <r>
      <rPr>
        <b/>
        <sz val="22"/>
        <rFont val="Arial"/>
        <family val="2"/>
      </rPr>
      <t>D</t>
    </r>
  </si>
  <si>
    <r>
      <t xml:space="preserve">GRUPO </t>
    </r>
    <r>
      <rPr>
        <b/>
        <sz val="22"/>
        <rFont val="Arial"/>
        <family val="2"/>
      </rPr>
      <t>C</t>
    </r>
  </si>
  <si>
    <r>
      <t xml:space="preserve">GRUPO </t>
    </r>
    <r>
      <rPr>
        <b/>
        <sz val="22"/>
        <rFont val="Arial"/>
        <family val="2"/>
      </rPr>
      <t>B</t>
    </r>
  </si>
  <si>
    <r>
      <t xml:space="preserve">GRUPO </t>
    </r>
    <r>
      <rPr>
        <b/>
        <sz val="22"/>
        <rFont val="Verdana"/>
        <family val="2"/>
      </rPr>
      <t>A</t>
    </r>
  </si>
  <si>
    <t>PJ</t>
  </si>
  <si>
    <t>PG</t>
  </si>
  <si>
    <t>PE</t>
  </si>
  <si>
    <t>TORNEO INTERNO FACULTAD DE INGENIERIA 2014 I  
Primera fase</t>
  </si>
  <si>
    <t>TORNEO INTERNO FACULTAD DE INGENIERIA 2014 I 
Primera fase</t>
  </si>
  <si>
    <t>SOCCER GIRLS</t>
  </si>
  <si>
    <t>PAGANAS F.C.</t>
  </si>
  <si>
    <t>ANGELA TEAM</t>
  </si>
  <si>
    <t>FULANITAS</t>
  </si>
  <si>
    <t>INGENACHAS</t>
  </si>
  <si>
    <t>CIENCIAS AGRÀRIAS</t>
  </si>
  <si>
    <t>CHICAS DEL GOL</t>
  </si>
  <si>
    <t>MOLOCHITAS</t>
  </si>
  <si>
    <t>Paganas se Retiró del Torneo</t>
  </si>
  <si>
    <t>Cancha Sintética # 2</t>
  </si>
  <si>
    <t>Cancha Sintética # 3</t>
  </si>
  <si>
    <t>30 de Mayo de 2014</t>
  </si>
  <si>
    <t>09 de Junio de 2014</t>
  </si>
  <si>
    <t>REPROGRAMADO</t>
  </si>
  <si>
    <t>FINALIZADO</t>
  </si>
  <si>
    <t>11 de Junio de 2014</t>
  </si>
  <si>
    <t>12 de Junio de 2014</t>
  </si>
  <si>
    <t>17 de Junio de 2014</t>
  </si>
  <si>
    <t>16 de Junio de 2014</t>
  </si>
  <si>
    <t>18 de Junio de 2014</t>
  </si>
  <si>
    <t>20 de Junio de 2014</t>
  </si>
  <si>
    <t>FINALIZADO POR W.O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</si>
</sst>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d\ &quot;de&quot;\ mmm"/>
  </numFmts>
  <fonts count="159">
    <font>
      <sz val="10"/>
      <name val="Arial"/>
      <family val="0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47"/>
      <name val="Arial"/>
      <family val="2"/>
    </font>
    <font>
      <i/>
      <sz val="10"/>
      <name val="Arial"/>
      <family val="2"/>
    </font>
    <font>
      <b/>
      <i/>
      <sz val="20"/>
      <name val="Arial"/>
      <family val="2"/>
    </font>
    <font>
      <b/>
      <i/>
      <sz val="24"/>
      <name val="Arial"/>
      <family val="2"/>
    </font>
    <font>
      <sz val="10"/>
      <name val="Wingdings"/>
      <family val="0"/>
    </font>
    <font>
      <i/>
      <sz val="16"/>
      <color indexed="47"/>
      <name val="Verdana"/>
      <family val="2"/>
    </font>
    <font>
      <sz val="6"/>
      <name val="Arial Narrow"/>
      <family val="2"/>
    </font>
    <font>
      <sz val="8"/>
      <name val="Arial Narrow"/>
      <family val="2"/>
    </font>
    <font>
      <sz val="6"/>
      <color indexed="52"/>
      <name val="Arial"/>
      <family val="2"/>
    </font>
    <font>
      <sz val="10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20"/>
      <color indexed="53"/>
      <name val="Arial Narrow"/>
      <family val="2"/>
    </font>
    <font>
      <b/>
      <sz val="12"/>
      <color indexed="52"/>
      <name val="Verdan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20"/>
      <color indexed="52"/>
      <name val="Verdana"/>
      <family val="2"/>
    </font>
    <font>
      <b/>
      <sz val="10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b/>
      <sz val="8"/>
      <color indexed="53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"/>
      <family val="2"/>
    </font>
    <font>
      <sz val="30"/>
      <color indexed="47"/>
      <name val="Haettenschweiler"/>
      <family val="2"/>
    </font>
    <font>
      <b/>
      <sz val="10"/>
      <name val="Arial Narrow"/>
      <family val="2"/>
    </font>
    <font>
      <sz val="30"/>
      <color indexed="9"/>
      <name val="Haettenschweiler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b/>
      <i/>
      <sz val="14"/>
      <name val="Arial"/>
      <family val="2"/>
    </font>
    <font>
      <b/>
      <sz val="8"/>
      <name val="Arial Narrow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3"/>
      <name val="Arial"/>
      <family val="2"/>
    </font>
    <font>
      <b/>
      <sz val="13"/>
      <name val="Arial Narrow"/>
      <family val="2"/>
    </font>
    <font>
      <b/>
      <sz val="11"/>
      <name val="Arial"/>
      <family val="2"/>
    </font>
    <font>
      <b/>
      <sz val="22"/>
      <color indexed="8"/>
      <name val="Arial"/>
      <family val="2"/>
    </font>
    <font>
      <b/>
      <sz val="8"/>
      <color indexed="8"/>
      <name val="Wingdings"/>
      <family val="0"/>
    </font>
    <font>
      <sz val="20"/>
      <name val="Arial"/>
      <family val="2"/>
    </font>
    <font>
      <b/>
      <sz val="22"/>
      <name val="Arial"/>
      <family val="2"/>
    </font>
    <font>
      <b/>
      <sz val="24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name val="Wingdings"/>
      <family val="0"/>
    </font>
    <font>
      <sz val="20"/>
      <name val="Verdana"/>
      <family val="2"/>
    </font>
    <font>
      <b/>
      <sz val="22"/>
      <name val="Verdana"/>
      <family val="2"/>
    </font>
    <font>
      <b/>
      <sz val="24"/>
      <name val="Verdana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62"/>
      <name val="Calibri"/>
      <family val="2"/>
    </font>
    <font>
      <sz val="10"/>
      <color indexed="14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9"/>
      <name val="Wingdings"/>
      <family val="0"/>
    </font>
    <font>
      <sz val="12"/>
      <color indexed="9"/>
      <name val="Wingdings"/>
      <family val="0"/>
    </font>
    <font>
      <i/>
      <sz val="16"/>
      <color indexed="9"/>
      <name val="Verdana"/>
      <family val="2"/>
    </font>
    <font>
      <sz val="10"/>
      <color indexed="8"/>
      <name val="Arial"/>
      <family val="2"/>
    </font>
    <font>
      <i/>
      <sz val="8"/>
      <color indexed="8"/>
      <name val="Arial Narrow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"/>
      <family val="2"/>
    </font>
    <font>
      <sz val="36"/>
      <color indexed="9"/>
      <name val="Haettenschweiler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7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Wingdings"/>
      <family val="0"/>
    </font>
    <font>
      <b/>
      <i/>
      <sz val="20"/>
      <color indexed="8"/>
      <name val="Arial"/>
      <family val="2"/>
    </font>
    <font>
      <b/>
      <i/>
      <sz val="24"/>
      <color indexed="8"/>
      <name val="Arial"/>
      <family val="2"/>
    </font>
    <font>
      <i/>
      <sz val="7"/>
      <color indexed="8"/>
      <name val="Arial"/>
      <family val="2"/>
    </font>
    <font>
      <sz val="6"/>
      <color indexed="8"/>
      <name val="Arial Narrow"/>
      <family val="2"/>
    </font>
    <font>
      <b/>
      <sz val="10"/>
      <color indexed="8"/>
      <name val="Arial Narrow"/>
      <family val="2"/>
    </font>
    <font>
      <sz val="7"/>
      <color indexed="8"/>
      <name val="Arial"/>
      <family val="2"/>
    </font>
    <font>
      <i/>
      <sz val="10"/>
      <color indexed="8"/>
      <name val="Arial"/>
      <family val="2"/>
    </font>
    <font>
      <sz val="20"/>
      <color indexed="8"/>
      <name val="Arial"/>
      <family val="2"/>
    </font>
    <font>
      <b/>
      <sz val="24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10"/>
      <color theme="0"/>
      <name val="Arial"/>
      <family val="2"/>
    </font>
    <font>
      <sz val="10"/>
      <color theme="0"/>
      <name val="Wingdings"/>
      <family val="0"/>
    </font>
    <font>
      <sz val="12"/>
      <color theme="0"/>
      <name val="Wingdings"/>
      <family val="0"/>
    </font>
    <font>
      <i/>
      <sz val="16"/>
      <color theme="0"/>
      <name val="Verdana"/>
      <family val="2"/>
    </font>
    <font>
      <sz val="10"/>
      <color theme="1"/>
      <name val="Arial"/>
      <family val="2"/>
    </font>
    <font>
      <i/>
      <sz val="8"/>
      <color theme="1"/>
      <name val="Arial Narrow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 Narrow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"/>
      <family val="2"/>
    </font>
    <font>
      <sz val="36"/>
      <color theme="0"/>
      <name val="Haettenschweiler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Wingdings"/>
      <family val="0"/>
    </font>
    <font>
      <b/>
      <i/>
      <sz val="20"/>
      <color theme="1"/>
      <name val="Arial"/>
      <family val="2"/>
    </font>
    <font>
      <b/>
      <i/>
      <sz val="24"/>
      <color theme="1"/>
      <name val="Arial"/>
      <family val="2"/>
    </font>
    <font>
      <i/>
      <sz val="7"/>
      <color theme="1"/>
      <name val="Arial"/>
      <family val="2"/>
    </font>
    <font>
      <sz val="6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Arial"/>
      <family val="2"/>
    </font>
    <font>
      <i/>
      <sz val="10"/>
      <color theme="1"/>
      <name val="Arial"/>
      <family val="2"/>
    </font>
    <font>
      <sz val="30"/>
      <color theme="0"/>
      <name val="Haettenschweiler"/>
      <family val="2"/>
    </font>
    <font>
      <sz val="20"/>
      <color theme="1"/>
      <name val="Arial"/>
      <family val="2"/>
    </font>
    <font>
      <b/>
      <sz val="2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fgColor indexed="52"/>
        <bgColor theme="6" tint="0.5999900102615356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 style="thin">
        <color indexed="52"/>
      </right>
      <top/>
      <bottom/>
    </border>
    <border>
      <left/>
      <right/>
      <top/>
      <bottom style="thin">
        <color indexed="52"/>
      </bottom>
    </border>
    <border>
      <left/>
      <right/>
      <top style="thin">
        <color indexed="52"/>
      </top>
      <bottom/>
    </border>
    <border>
      <left/>
      <right style="thin">
        <color indexed="52"/>
      </right>
      <top/>
      <bottom style="thin">
        <color indexed="52"/>
      </bottom>
    </border>
    <border>
      <left style="thin">
        <color indexed="52"/>
      </left>
      <right/>
      <top/>
      <bottom/>
    </border>
    <border>
      <left style="thin">
        <color indexed="52"/>
      </left>
      <right/>
      <top/>
      <bottom style="thin">
        <color indexed="52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/>
      <right/>
      <top style="thin">
        <color indexed="52"/>
      </top>
      <bottom style="thin">
        <color indexed="52"/>
      </bottom>
    </border>
    <border>
      <left/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2"/>
      </left>
      <right/>
      <top style="thin">
        <color indexed="52"/>
      </top>
      <bottom/>
    </border>
    <border>
      <left style="thin">
        <color indexed="52"/>
      </left>
      <right/>
      <top/>
      <bottom style="thin">
        <color indexed="53"/>
      </bottom>
    </border>
    <border>
      <left/>
      <right/>
      <top style="thin">
        <color indexed="53"/>
      </top>
      <bottom/>
    </border>
    <border>
      <left style="thin">
        <color indexed="52"/>
      </left>
      <right/>
      <top style="thin">
        <color indexed="52"/>
      </top>
      <bottom style="thin">
        <color indexed="52"/>
      </bottom>
    </border>
    <border>
      <left style="medium">
        <color indexed="52"/>
      </left>
      <right/>
      <top style="medium">
        <color indexed="52"/>
      </top>
      <bottom style="medium">
        <color indexed="52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medium">
        <color theme="9"/>
      </left>
      <right style="thin">
        <color theme="9"/>
      </right>
      <top style="thin">
        <color theme="9"/>
      </top>
      <bottom style="thin">
        <color theme="9"/>
      </bottom>
    </border>
    <border>
      <left style="medium">
        <color theme="9"/>
      </left>
      <right style="thin">
        <color theme="9"/>
      </right>
      <top style="thin">
        <color theme="9"/>
      </top>
      <bottom style="medium">
        <color theme="9"/>
      </bottom>
    </border>
    <border>
      <left style="thin">
        <color theme="9"/>
      </left>
      <right style="thin">
        <color theme="9"/>
      </right>
      <top style="thin">
        <color theme="9"/>
      </top>
      <bottom style="medium">
        <color theme="9"/>
      </bottom>
    </border>
    <border>
      <left style="thin">
        <color theme="9"/>
      </left>
      <right style="medium">
        <color theme="9"/>
      </right>
      <top style="thin">
        <color theme="9"/>
      </top>
      <bottom style="thin">
        <color theme="9"/>
      </bottom>
    </border>
    <border>
      <left style="thin">
        <color theme="9"/>
      </left>
      <right style="medium">
        <color theme="9"/>
      </right>
      <top style="thin">
        <color theme="9"/>
      </top>
      <bottom style="medium">
        <color theme="9"/>
      </bottom>
    </border>
    <border>
      <left style="medium">
        <color theme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9"/>
      </right>
      <top>
        <color indexed="63"/>
      </top>
      <bottom>
        <color indexed="63"/>
      </bottom>
    </border>
    <border>
      <left style="medium">
        <color theme="9"/>
      </left>
      <right/>
      <top style="thin">
        <color indexed="52"/>
      </top>
      <bottom style="thin">
        <color indexed="52"/>
      </bottom>
    </border>
    <border>
      <left/>
      <right style="medium">
        <color theme="9"/>
      </right>
      <top style="thin">
        <color indexed="52"/>
      </top>
      <bottom style="thin">
        <color indexed="52"/>
      </bottom>
    </border>
    <border>
      <left style="medium">
        <color theme="9"/>
      </left>
      <right/>
      <top style="thin">
        <color indexed="52"/>
      </top>
      <bottom style="medium">
        <color theme="9"/>
      </bottom>
    </border>
    <border>
      <left/>
      <right style="medium">
        <color theme="9"/>
      </right>
      <top style="thin">
        <color indexed="52"/>
      </top>
      <bottom style="medium">
        <color theme="9"/>
      </bottom>
    </border>
    <border>
      <left style="medium">
        <color theme="9"/>
      </left>
      <right/>
      <top style="medium">
        <color theme="9"/>
      </top>
      <bottom/>
    </border>
    <border>
      <left/>
      <right/>
      <top style="medium">
        <color theme="9"/>
      </top>
      <bottom/>
    </border>
    <border>
      <left style="thin">
        <color indexed="52"/>
      </left>
      <right/>
      <top style="medium">
        <color theme="9"/>
      </top>
      <bottom/>
    </border>
    <border>
      <left/>
      <right style="medium">
        <color theme="9"/>
      </right>
      <top style="medium">
        <color theme="9"/>
      </top>
      <bottom/>
    </border>
    <border>
      <left style="medium">
        <color theme="9"/>
      </left>
      <right style="thin">
        <color theme="9"/>
      </right>
      <top style="medium">
        <color theme="9"/>
      </top>
      <bottom style="thin">
        <color theme="9"/>
      </bottom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</border>
    <border>
      <left style="thin">
        <color theme="9"/>
      </left>
      <right style="medium">
        <color theme="9"/>
      </right>
      <top style="medium">
        <color theme="9"/>
      </top>
      <bottom style="thin">
        <color theme="9"/>
      </bottom>
    </border>
    <border>
      <left/>
      <right/>
      <top style="thin">
        <color indexed="52"/>
      </top>
      <bottom style="medium">
        <color theme="9"/>
      </bottom>
    </border>
    <border>
      <left style="medium">
        <color theme="9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 style="thin">
        <color theme="9"/>
      </right>
      <top style="thin">
        <color theme="9"/>
      </top>
      <bottom style="thin">
        <color theme="9"/>
      </bottom>
    </border>
    <border>
      <left style="medium">
        <color theme="9"/>
      </left>
      <right/>
      <top/>
      <bottom style="medium">
        <color theme="9"/>
      </bottom>
    </border>
    <border>
      <left/>
      <right/>
      <top/>
      <bottom style="medium">
        <color theme="9"/>
      </bottom>
    </border>
    <border>
      <left/>
      <right style="medium">
        <color theme="9"/>
      </right>
      <top/>
      <bottom style="medium">
        <color theme="9"/>
      </bottom>
    </border>
    <border>
      <left style="thin">
        <color theme="9"/>
      </left>
      <right>
        <color indexed="63"/>
      </right>
      <top style="thin">
        <color theme="9"/>
      </top>
      <bottom style="thin">
        <color theme="9"/>
      </bottom>
    </border>
    <border>
      <left>
        <color indexed="63"/>
      </left>
      <right style="medium">
        <color theme="9"/>
      </right>
      <top style="thin">
        <color theme="9"/>
      </top>
      <bottom style="thin">
        <color theme="9"/>
      </bottom>
    </border>
    <border>
      <left style="medium">
        <color indexed="53"/>
      </left>
      <right/>
      <top style="medium">
        <color indexed="53"/>
      </top>
      <bottom style="medium">
        <color indexed="53"/>
      </bottom>
    </border>
    <border>
      <left/>
      <right/>
      <top style="medium">
        <color indexed="53"/>
      </top>
      <bottom style="medium">
        <color indexed="53"/>
      </bottom>
    </border>
    <border>
      <left/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/>
    </border>
    <border>
      <left style="thin">
        <color indexed="53"/>
      </left>
      <right style="thin">
        <color indexed="53"/>
      </right>
      <top style="thin"/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/>
    </border>
    <border>
      <left style="thin">
        <color indexed="53"/>
      </left>
      <right style="thin">
        <color indexed="53"/>
      </right>
      <top/>
      <bottom style="thin">
        <color indexed="53"/>
      </bottom>
    </border>
    <border>
      <left style="medium">
        <color indexed="53"/>
      </left>
      <right/>
      <top style="medium">
        <color indexed="53"/>
      </top>
      <bottom/>
    </border>
    <border>
      <left/>
      <right/>
      <top style="medium">
        <color indexed="53"/>
      </top>
      <bottom/>
    </border>
    <border>
      <left/>
      <right style="medium">
        <color indexed="53"/>
      </right>
      <top style="medium">
        <color indexed="53"/>
      </top>
      <bottom/>
    </border>
    <border>
      <left style="medium">
        <color indexed="53"/>
      </left>
      <right/>
      <top/>
      <bottom style="medium">
        <color indexed="53"/>
      </bottom>
    </border>
    <border>
      <left/>
      <right/>
      <top/>
      <bottom style="medium">
        <color indexed="53"/>
      </bottom>
    </border>
    <border>
      <left/>
      <right style="medium">
        <color indexed="53"/>
      </right>
      <top/>
      <bottom style="medium">
        <color indexed="5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0" applyNumberFormat="0" applyBorder="0" applyAlignment="0" applyProtection="0"/>
    <xf numFmtId="0" fontId="109" fillId="21" borderId="1" applyNumberFormat="0" applyAlignment="0" applyProtection="0"/>
    <xf numFmtId="0" fontId="110" fillId="22" borderId="2" applyNumberFormat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3" fillId="0" borderId="0" applyNumberFormat="0" applyFill="0" applyBorder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4" fillId="29" borderId="1" applyNumberFormat="0" applyAlignment="0" applyProtection="0"/>
    <xf numFmtId="0" fontId="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17" fillId="21" borderId="6" applyNumberFormat="0" applyAlignment="0" applyProtection="0"/>
    <xf numFmtId="0" fontId="118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7" applyNumberFormat="0" applyFill="0" applyAlignment="0" applyProtection="0"/>
    <xf numFmtId="0" fontId="113" fillId="0" borderId="8" applyNumberFormat="0" applyFill="0" applyAlignment="0" applyProtection="0"/>
    <xf numFmtId="0" fontId="122" fillId="0" borderId="9" applyNumberFormat="0" applyFill="0" applyAlignment="0" applyProtection="0"/>
  </cellStyleXfs>
  <cellXfs count="4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vertical="center"/>
      <protection/>
    </xf>
    <xf numFmtId="0" fontId="22" fillId="33" borderId="0" xfId="0" applyFont="1" applyFill="1" applyAlignment="1" applyProtection="1">
      <alignment horizontal="center"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21" fillId="33" borderId="0" xfId="0" applyFont="1" applyFill="1" applyAlignment="1" applyProtection="1">
      <alignment horizontal="center"/>
      <protection/>
    </xf>
    <xf numFmtId="0" fontId="14" fillId="33" borderId="0" xfId="0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center" vertical="center"/>
      <protection/>
    </xf>
    <xf numFmtId="0" fontId="28" fillId="33" borderId="0" xfId="0" applyFont="1" applyFill="1" applyAlignment="1" applyProtection="1">
      <alignment horizontal="center"/>
      <protection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4" fillId="33" borderId="0" xfId="46" applyFont="1" applyFill="1" applyAlignment="1" applyProtection="1">
      <alignment horizontal="center"/>
      <protection/>
    </xf>
    <xf numFmtId="0" fontId="0" fillId="0" borderId="0" xfId="0" applyAlignment="1">
      <alignment horizontal="left" vertical="center"/>
    </xf>
    <xf numFmtId="0" fontId="4" fillId="33" borderId="0" xfId="46" applyFont="1" applyFill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1" fillId="34" borderId="0" xfId="0" applyFont="1" applyFill="1" applyAlignment="1" applyProtection="1">
      <alignment horizontal="center" vertical="center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vertical="center"/>
    </xf>
    <xf numFmtId="0" fontId="0" fillId="10" borderId="16" xfId="0" applyFill="1" applyBorder="1" applyAlignment="1" applyProtection="1">
      <alignment vertical="center"/>
      <protection/>
    </xf>
    <xf numFmtId="0" fontId="0" fillId="10" borderId="0" xfId="0" applyFill="1" applyAlignment="1" applyProtection="1">
      <alignment vertical="center"/>
      <protection/>
    </xf>
    <xf numFmtId="0" fontId="0" fillId="10" borderId="0" xfId="0" applyFill="1" applyAlignment="1">
      <alignment vertical="center"/>
    </xf>
    <xf numFmtId="0" fontId="0" fillId="10" borderId="17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 vertical="center"/>
      <protection/>
    </xf>
    <xf numFmtId="0" fontId="17" fillId="35" borderId="18" xfId="0" applyFont="1" applyFill="1" applyBorder="1" applyAlignment="1" applyProtection="1">
      <alignment vertical="center"/>
      <protection/>
    </xf>
    <xf numFmtId="0" fontId="16" fillId="10" borderId="0" xfId="0" applyFont="1" applyFill="1" applyAlignment="1" applyProtection="1">
      <alignment vertical="center"/>
      <protection/>
    </xf>
    <xf numFmtId="0" fontId="0" fillId="10" borderId="0" xfId="0" applyFont="1" applyFill="1" applyBorder="1" applyAlignment="1" applyProtection="1">
      <alignment vertical="center"/>
      <protection/>
    </xf>
    <xf numFmtId="0" fontId="15" fillId="10" borderId="0" xfId="0" applyFont="1" applyFill="1" applyAlignment="1" applyProtection="1">
      <alignment horizontal="right" vertical="center"/>
      <protection/>
    </xf>
    <xf numFmtId="0" fontId="13" fillId="10" borderId="0" xfId="0" applyFont="1" applyFill="1" applyAlignment="1" applyProtection="1">
      <alignment horizontal="right" vertical="center"/>
      <protection/>
    </xf>
    <xf numFmtId="0" fontId="0" fillId="10" borderId="0" xfId="0" applyFill="1" applyAlignment="1" applyProtection="1">
      <alignment horizontal="center" vertical="center"/>
      <protection/>
    </xf>
    <xf numFmtId="0" fontId="6" fillId="10" borderId="0" xfId="0" applyFont="1" applyFill="1" applyAlignment="1" applyProtection="1">
      <alignment/>
      <protection/>
    </xf>
    <xf numFmtId="0" fontId="6" fillId="10" borderId="0" xfId="0" applyFont="1" applyFill="1" applyAlignment="1">
      <alignment/>
    </xf>
    <xf numFmtId="0" fontId="6" fillId="10" borderId="0" xfId="0" applyNumberFormat="1" applyFont="1" applyFill="1" applyAlignment="1">
      <alignment/>
    </xf>
    <xf numFmtId="0" fontId="123" fillId="10" borderId="16" xfId="0" applyFont="1" applyFill="1" applyBorder="1" applyAlignment="1" applyProtection="1">
      <alignment vertical="center"/>
      <protection/>
    </xf>
    <xf numFmtId="0" fontId="124" fillId="10" borderId="16" xfId="0" applyFont="1" applyFill="1" applyBorder="1" applyAlignment="1" applyProtection="1">
      <alignment horizontal="right" vertical="center"/>
      <protection/>
    </xf>
    <xf numFmtId="0" fontId="125" fillId="35" borderId="18" xfId="0" applyFont="1" applyFill="1" applyBorder="1" applyAlignment="1" applyProtection="1">
      <alignment vertical="center"/>
      <protection/>
    </xf>
    <xf numFmtId="0" fontId="126" fillId="10" borderId="16" xfId="0" applyFont="1" applyFill="1" applyBorder="1" applyAlignment="1" applyProtection="1">
      <alignment horizontal="right" vertical="center"/>
      <protection/>
    </xf>
    <xf numFmtId="0" fontId="124" fillId="10" borderId="19" xfId="0" applyFont="1" applyFill="1" applyBorder="1" applyAlignment="1" applyProtection="1">
      <alignment horizontal="right" vertical="center"/>
      <protection/>
    </xf>
    <xf numFmtId="0" fontId="124" fillId="10" borderId="0" xfId="0" applyFont="1" applyFill="1" applyAlignment="1" applyProtection="1">
      <alignment horizontal="right" vertical="center"/>
      <protection/>
    </xf>
    <xf numFmtId="0" fontId="127" fillId="10" borderId="0" xfId="0" applyFont="1" applyFill="1" applyBorder="1" applyAlignment="1" applyProtection="1">
      <alignment horizontal="right" vertical="center"/>
      <protection/>
    </xf>
    <xf numFmtId="0" fontId="0" fillId="10" borderId="20" xfId="0" applyFont="1" applyFill="1" applyBorder="1" applyAlignment="1" applyProtection="1">
      <alignment vertical="center"/>
      <protection/>
    </xf>
    <xf numFmtId="0" fontId="0" fillId="10" borderId="19" xfId="0" applyFont="1" applyFill="1" applyBorder="1" applyAlignment="1" applyProtection="1">
      <alignment vertical="center"/>
      <protection/>
    </xf>
    <xf numFmtId="0" fontId="0" fillId="10" borderId="21" xfId="0" applyFont="1" applyFill="1" applyBorder="1" applyAlignment="1" applyProtection="1">
      <alignment vertical="center"/>
      <protection/>
    </xf>
    <xf numFmtId="178" fontId="33" fillId="10" borderId="0" xfId="0" applyNumberFormat="1" applyFont="1" applyFill="1" applyBorder="1" applyAlignment="1" applyProtection="1">
      <alignment horizontal="right" vertical="top"/>
      <protection/>
    </xf>
    <xf numFmtId="22" fontId="34" fillId="10" borderId="0" xfId="0" applyNumberFormat="1" applyFont="1" applyFill="1" applyBorder="1" applyAlignment="1" applyProtection="1">
      <alignment horizontal="center" vertical="top"/>
      <protection/>
    </xf>
    <xf numFmtId="0" fontId="17" fillId="10" borderId="0" xfId="46" applyFont="1" applyFill="1" applyAlignment="1" applyProtection="1">
      <alignment vertical="center"/>
      <protection/>
    </xf>
    <xf numFmtId="0" fontId="35" fillId="10" borderId="0" xfId="0" applyFont="1" applyFill="1" applyAlignment="1" applyProtection="1">
      <alignment horizontal="right" vertical="center"/>
      <protection/>
    </xf>
    <xf numFmtId="0" fontId="35" fillId="10" borderId="21" xfId="0" applyFont="1" applyFill="1" applyBorder="1" applyAlignment="1" applyProtection="1">
      <alignment horizontal="left" vertical="center"/>
      <protection/>
    </xf>
    <xf numFmtId="0" fontId="36" fillId="10" borderId="0" xfId="0" applyFont="1" applyFill="1" applyAlignment="1" applyProtection="1">
      <alignment vertical="center"/>
      <protection/>
    </xf>
    <xf numFmtId="0" fontId="37" fillId="10" borderId="21" xfId="0" applyFont="1" applyFill="1" applyBorder="1" applyAlignment="1" applyProtection="1">
      <alignment vertical="center"/>
      <protection/>
    </xf>
    <xf numFmtId="0" fontId="26" fillId="35" borderId="18" xfId="0" applyFont="1" applyFill="1" applyBorder="1" applyAlignment="1" applyProtection="1">
      <alignment horizontal="center" vertical="center"/>
      <protection/>
    </xf>
    <xf numFmtId="0" fontId="3" fillId="10" borderId="0" xfId="0" applyFont="1" applyFill="1" applyAlignment="1" applyProtection="1">
      <alignment vertical="center"/>
      <protection/>
    </xf>
    <xf numFmtId="0" fontId="39" fillId="10" borderId="22" xfId="0" applyFont="1" applyFill="1" applyBorder="1" applyAlignment="1" applyProtection="1">
      <alignment horizontal="right" vertical="center"/>
      <protection/>
    </xf>
    <xf numFmtId="0" fontId="39" fillId="10" borderId="22" xfId="0" applyFont="1" applyFill="1" applyBorder="1" applyAlignment="1" applyProtection="1">
      <alignment horizontal="center" vertical="center"/>
      <protection locked="0"/>
    </xf>
    <xf numFmtId="0" fontId="40" fillId="10" borderId="0" xfId="0" applyFont="1" applyFill="1" applyBorder="1" applyAlignment="1" applyProtection="1">
      <alignment horizontal="center" vertical="center"/>
      <protection locked="0"/>
    </xf>
    <xf numFmtId="0" fontId="3" fillId="10" borderId="0" xfId="0" applyFont="1" applyFill="1" applyBorder="1" applyAlignment="1" applyProtection="1">
      <alignment vertical="center"/>
      <protection/>
    </xf>
    <xf numFmtId="0" fontId="41" fillId="10" borderId="0" xfId="0" applyFont="1" applyFill="1" applyAlignment="1" applyProtection="1">
      <alignment horizontal="right" vertical="center"/>
      <protection/>
    </xf>
    <xf numFmtId="16" fontId="41" fillId="10" borderId="0" xfId="0" applyNumberFormat="1" applyFont="1" applyFill="1" applyAlignment="1" applyProtection="1">
      <alignment horizontal="right" vertical="center"/>
      <protection/>
    </xf>
    <xf numFmtId="20" fontId="15" fillId="10" borderId="0" xfId="0" applyNumberFormat="1" applyFont="1" applyFill="1" applyAlignment="1" applyProtection="1">
      <alignment horizontal="center" vertical="center"/>
      <protection/>
    </xf>
    <xf numFmtId="0" fontId="42" fillId="10" borderId="0" xfId="0" applyFont="1" applyFill="1" applyAlignment="1" applyProtection="1">
      <alignment vertical="center"/>
      <protection/>
    </xf>
    <xf numFmtId="0" fontId="3" fillId="10" borderId="23" xfId="0" applyFont="1" applyFill="1" applyBorder="1" applyAlignment="1" applyProtection="1">
      <alignment vertical="center"/>
      <protection/>
    </xf>
    <xf numFmtId="0" fontId="3" fillId="10" borderId="24" xfId="0" applyFont="1" applyFill="1" applyBorder="1" applyAlignment="1" applyProtection="1">
      <alignment vertical="center"/>
      <protection/>
    </xf>
    <xf numFmtId="0" fontId="0" fillId="10" borderId="0" xfId="0" applyFont="1" applyFill="1" applyBorder="1" applyAlignment="1" applyProtection="1">
      <alignment horizontal="center" vertical="center"/>
      <protection locked="0"/>
    </xf>
    <xf numFmtId="0" fontId="0" fillId="10" borderId="0" xfId="0" applyFont="1" applyFill="1" applyAlignment="1">
      <alignment vertical="center"/>
    </xf>
    <xf numFmtId="0" fontId="42" fillId="10" borderId="0" xfId="0" applyFont="1" applyFill="1" applyBorder="1" applyAlignment="1" applyProtection="1">
      <alignment horizontal="center" vertical="center"/>
      <protection/>
    </xf>
    <xf numFmtId="0" fontId="128" fillId="34" borderId="0" xfId="0" applyFont="1" applyFill="1" applyAlignment="1" applyProtection="1">
      <alignment horizontal="center" vertical="center"/>
      <protection/>
    </xf>
    <xf numFmtId="0" fontId="128" fillId="34" borderId="0" xfId="0" applyFont="1" applyFill="1" applyAlignment="1">
      <alignment horizontal="center" vertical="center"/>
    </xf>
    <xf numFmtId="0" fontId="123" fillId="34" borderId="0" xfId="0" applyFont="1" applyFill="1" applyAlignment="1">
      <alignment vertical="center"/>
    </xf>
    <xf numFmtId="0" fontId="129" fillId="10" borderId="0" xfId="0" applyFont="1" applyFill="1" applyAlignment="1" applyProtection="1">
      <alignment vertical="center"/>
      <protection/>
    </xf>
    <xf numFmtId="0" fontId="129" fillId="10" borderId="0" xfId="0" applyFont="1" applyFill="1" applyBorder="1" applyAlignment="1" applyProtection="1">
      <alignment vertical="center"/>
      <protection/>
    </xf>
    <xf numFmtId="0" fontId="129" fillId="10" borderId="20" xfId="0" applyFont="1" applyFill="1" applyBorder="1" applyAlignment="1" applyProtection="1">
      <alignment vertical="center"/>
      <protection/>
    </xf>
    <xf numFmtId="0" fontId="129" fillId="10" borderId="19" xfId="0" applyFont="1" applyFill="1" applyBorder="1" applyAlignment="1" applyProtection="1">
      <alignment vertical="center"/>
      <protection/>
    </xf>
    <xf numFmtId="0" fontId="129" fillId="10" borderId="21" xfId="0" applyFont="1" applyFill="1" applyBorder="1" applyAlignment="1" applyProtection="1">
      <alignment vertical="center"/>
      <protection/>
    </xf>
    <xf numFmtId="0" fontId="129" fillId="10" borderId="0" xfId="0" applyFont="1" applyFill="1" applyAlignment="1">
      <alignment vertical="center"/>
    </xf>
    <xf numFmtId="0" fontId="129" fillId="10" borderId="17" xfId="0" applyFont="1" applyFill="1" applyBorder="1" applyAlignment="1" applyProtection="1">
      <alignment vertical="center"/>
      <protection/>
    </xf>
    <xf numFmtId="178" fontId="130" fillId="10" borderId="0" xfId="0" applyNumberFormat="1" applyFont="1" applyFill="1" applyBorder="1" applyAlignment="1" applyProtection="1">
      <alignment horizontal="right" vertical="top"/>
      <protection/>
    </xf>
    <xf numFmtId="20" fontId="131" fillId="10" borderId="0" xfId="0" applyNumberFormat="1" applyFont="1" applyFill="1" applyBorder="1" applyAlignment="1" applyProtection="1">
      <alignment horizontal="center" vertical="top"/>
      <protection/>
    </xf>
    <xf numFmtId="0" fontId="132" fillId="10" borderId="0" xfId="46" applyFont="1" applyFill="1" applyAlignment="1" applyProtection="1">
      <alignment vertical="center"/>
      <protection/>
    </xf>
    <xf numFmtId="0" fontId="132" fillId="35" borderId="18" xfId="0" applyFont="1" applyFill="1" applyBorder="1" applyAlignment="1" applyProtection="1">
      <alignment/>
      <protection/>
    </xf>
    <xf numFmtId="0" fontId="133" fillId="35" borderId="18" xfId="0" applyFont="1" applyFill="1" applyBorder="1" applyAlignment="1" applyProtection="1">
      <alignment horizontal="center"/>
      <protection/>
    </xf>
    <xf numFmtId="0" fontId="134" fillId="10" borderId="0" xfId="0" applyFont="1" applyFill="1" applyAlignment="1" applyProtection="1">
      <alignment vertical="top"/>
      <protection/>
    </xf>
    <xf numFmtId="0" fontId="135" fillId="10" borderId="0" xfId="0" applyFont="1" applyFill="1" applyAlignment="1" applyProtection="1">
      <alignment horizontal="right" vertical="center"/>
      <protection/>
    </xf>
    <xf numFmtId="0" fontId="136" fillId="10" borderId="0" xfId="0" applyFont="1" applyFill="1" applyAlignment="1" applyProtection="1">
      <alignment vertical="center"/>
      <protection/>
    </xf>
    <xf numFmtId="22" fontId="129" fillId="10" borderId="0" xfId="0" applyNumberFormat="1" applyFont="1" applyFill="1" applyAlignment="1" applyProtection="1">
      <alignment vertical="center"/>
      <protection/>
    </xf>
    <xf numFmtId="0" fontId="137" fillId="10" borderId="22" xfId="0" applyFont="1" applyFill="1" applyBorder="1" applyAlignment="1" applyProtection="1">
      <alignment horizontal="right" vertical="center"/>
      <protection/>
    </xf>
    <xf numFmtId="0" fontId="138" fillId="10" borderId="22" xfId="0" applyFont="1" applyFill="1" applyBorder="1" applyAlignment="1" applyProtection="1">
      <alignment horizontal="center" vertical="center"/>
      <protection locked="0"/>
    </xf>
    <xf numFmtId="0" fontId="139" fillId="10" borderId="17" xfId="0" applyFont="1" applyFill="1" applyBorder="1" applyAlignment="1" applyProtection="1">
      <alignment horizontal="center" vertical="center"/>
      <protection locked="0"/>
    </xf>
    <xf numFmtId="0" fontId="136" fillId="10" borderId="17" xfId="0" applyFont="1" applyFill="1" applyBorder="1" applyAlignment="1" applyProtection="1">
      <alignment vertical="center"/>
      <protection/>
    </xf>
    <xf numFmtId="0" fontId="140" fillId="10" borderId="0" xfId="0" applyFont="1" applyFill="1" applyAlignment="1" applyProtection="1">
      <alignment horizontal="center" vertical="center"/>
      <protection/>
    </xf>
    <xf numFmtId="0" fontId="135" fillId="10" borderId="0" xfId="0" applyFont="1" applyFill="1" applyAlignment="1" applyProtection="1">
      <alignment horizontal="center" vertical="center"/>
      <protection/>
    </xf>
    <xf numFmtId="16" fontId="140" fillId="10" borderId="0" xfId="0" applyNumberFormat="1" applyFont="1" applyFill="1" applyAlignment="1" applyProtection="1">
      <alignment horizontal="right" vertical="center"/>
      <protection/>
    </xf>
    <xf numFmtId="20" fontId="140" fillId="10" borderId="0" xfId="0" applyNumberFormat="1" applyFont="1" applyFill="1" applyAlignment="1" applyProtection="1">
      <alignment horizontal="center" vertical="center"/>
      <protection/>
    </xf>
    <xf numFmtId="0" fontId="141" fillId="10" borderId="0" xfId="0" applyFont="1" applyFill="1" applyAlignment="1" applyProtection="1">
      <alignment vertical="center"/>
      <protection/>
    </xf>
    <xf numFmtId="0" fontId="142" fillId="10" borderId="0" xfId="0" applyFont="1" applyFill="1" applyAlignment="1" applyProtection="1">
      <alignment vertical="center"/>
      <protection/>
    </xf>
    <xf numFmtId="0" fontId="136" fillId="10" borderId="23" xfId="0" applyFont="1" applyFill="1" applyBorder="1" applyAlignment="1" applyProtection="1">
      <alignment vertical="center"/>
      <protection/>
    </xf>
    <xf numFmtId="0" fontId="136" fillId="10" borderId="24" xfId="0" applyFont="1" applyFill="1" applyBorder="1" applyAlignment="1" applyProtection="1">
      <alignment vertical="center"/>
      <protection/>
    </xf>
    <xf numFmtId="0" fontId="136" fillId="10" borderId="0" xfId="0" applyFont="1" applyFill="1" applyBorder="1" applyAlignment="1" applyProtection="1">
      <alignment vertical="center"/>
      <protection/>
    </xf>
    <xf numFmtId="0" fontId="138" fillId="10" borderId="22" xfId="0" applyFont="1" applyFill="1" applyBorder="1" applyAlignment="1" applyProtection="1">
      <alignment vertical="center"/>
      <protection/>
    </xf>
    <xf numFmtId="0" fontId="129" fillId="10" borderId="0" xfId="0" applyFont="1" applyFill="1" applyAlignment="1" applyProtection="1">
      <alignment horizontal="center" vertical="center"/>
      <protection/>
    </xf>
    <xf numFmtId="0" fontId="139" fillId="10" borderId="25" xfId="0" applyFont="1" applyFill="1" applyBorder="1" applyAlignment="1" applyProtection="1">
      <alignment horizontal="center" vertical="center"/>
      <protection locked="0"/>
    </xf>
    <xf numFmtId="0" fontId="136" fillId="10" borderId="18" xfId="0" applyFont="1" applyFill="1" applyBorder="1" applyAlignment="1" applyProtection="1">
      <alignment vertical="center"/>
      <protection/>
    </xf>
    <xf numFmtId="0" fontId="139" fillId="10" borderId="0" xfId="0" applyFont="1" applyFill="1" applyAlignment="1" applyProtection="1">
      <alignment horizontal="right" vertical="center"/>
      <protection/>
    </xf>
    <xf numFmtId="0" fontId="129" fillId="10" borderId="0" xfId="0" applyFont="1" applyFill="1" applyAlignment="1">
      <alignment/>
    </xf>
    <xf numFmtId="0" fontId="129" fillId="10" borderId="0" xfId="0" applyNumberFormat="1" applyFont="1" applyFill="1" applyAlignment="1">
      <alignment/>
    </xf>
    <xf numFmtId="0" fontId="17" fillId="35" borderId="18" xfId="0" applyFont="1" applyFill="1" applyBorder="1" applyAlignment="1" applyProtection="1">
      <alignment/>
      <protection/>
    </xf>
    <xf numFmtId="178" fontId="33" fillId="10" borderId="0" xfId="0" applyNumberFormat="1" applyFont="1" applyFill="1" applyBorder="1" applyAlignment="1" applyProtection="1">
      <alignment horizontal="right"/>
      <protection/>
    </xf>
    <xf numFmtId="20" fontId="34" fillId="10" borderId="0" xfId="0" applyNumberFormat="1" applyFont="1" applyFill="1" applyBorder="1" applyAlignment="1" applyProtection="1">
      <alignment horizontal="center"/>
      <protection/>
    </xf>
    <xf numFmtId="0" fontId="26" fillId="35" borderId="18" xfId="0" applyFont="1" applyFill="1" applyBorder="1" applyAlignment="1" applyProtection="1">
      <alignment horizontal="center"/>
      <protection/>
    </xf>
    <xf numFmtId="0" fontId="36" fillId="10" borderId="0" xfId="0" applyFont="1" applyFill="1" applyAlignment="1" applyProtection="1">
      <alignment/>
      <protection/>
    </xf>
    <xf numFmtId="0" fontId="16" fillId="10" borderId="22" xfId="0" applyFont="1" applyFill="1" applyBorder="1" applyAlignment="1" applyProtection="1">
      <alignment horizontal="right" vertical="center"/>
      <protection/>
    </xf>
    <xf numFmtId="0" fontId="45" fillId="10" borderId="22" xfId="0" applyFont="1" applyFill="1" applyBorder="1" applyAlignment="1" applyProtection="1">
      <alignment horizontal="center" vertical="center"/>
      <protection locked="0"/>
    </xf>
    <xf numFmtId="0" fontId="13" fillId="10" borderId="17" xfId="0" applyFont="1" applyFill="1" applyBorder="1" applyAlignment="1" applyProtection="1">
      <alignment horizontal="center" vertical="center"/>
      <protection locked="0"/>
    </xf>
    <xf numFmtId="0" fontId="3" fillId="10" borderId="17" xfId="0" applyFont="1" applyFill="1" applyBorder="1" applyAlignment="1" applyProtection="1">
      <alignment vertical="center"/>
      <protection/>
    </xf>
    <xf numFmtId="0" fontId="15" fillId="10" borderId="0" xfId="0" applyFont="1" applyFill="1" applyAlignment="1" applyProtection="1">
      <alignment horizontal="center" vertical="center"/>
      <protection/>
    </xf>
    <xf numFmtId="16" fontId="15" fillId="10" borderId="0" xfId="0" applyNumberFormat="1" applyFont="1" applyFill="1" applyAlignment="1" applyProtection="1">
      <alignment horizontal="right" vertical="center"/>
      <protection/>
    </xf>
    <xf numFmtId="0" fontId="31" fillId="10" borderId="0" xfId="0" applyFont="1" applyFill="1" applyAlignment="1" applyProtection="1">
      <alignment vertical="center"/>
      <protection/>
    </xf>
    <xf numFmtId="0" fontId="45" fillId="10" borderId="22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 horizontal="center" vertical="center"/>
      <protection/>
    </xf>
    <xf numFmtId="0" fontId="13" fillId="10" borderId="25" xfId="0" applyFont="1" applyFill="1" applyBorder="1" applyAlignment="1" applyProtection="1">
      <alignment horizontal="center" vertical="center"/>
      <protection locked="0"/>
    </xf>
    <xf numFmtId="0" fontId="3" fillId="10" borderId="18" xfId="0" applyFont="1" applyFill="1" applyBorder="1" applyAlignment="1" applyProtection="1">
      <alignment vertical="center"/>
      <protection/>
    </xf>
    <xf numFmtId="0" fontId="0" fillId="10" borderId="0" xfId="0" applyFont="1" applyFill="1" applyAlignment="1" applyProtection="1">
      <alignment/>
      <protection/>
    </xf>
    <xf numFmtId="0" fontId="0" fillId="10" borderId="0" xfId="0" applyNumberFormat="1" applyFont="1" applyFill="1" applyAlignment="1" applyProtection="1">
      <alignment/>
      <protection/>
    </xf>
    <xf numFmtId="0" fontId="143" fillId="34" borderId="0" xfId="0" applyFont="1" applyFill="1" applyAlignment="1">
      <alignment vertical="center"/>
    </xf>
    <xf numFmtId="0" fontId="123" fillId="34" borderId="0" xfId="0" applyFont="1" applyFill="1" applyAlignment="1" applyProtection="1">
      <alignment vertical="center"/>
      <protection/>
    </xf>
    <xf numFmtId="178" fontId="130" fillId="10" borderId="0" xfId="0" applyNumberFormat="1" applyFont="1" applyFill="1" applyBorder="1" applyAlignment="1" applyProtection="1">
      <alignment horizontal="right"/>
      <protection/>
    </xf>
    <xf numFmtId="20" fontId="131" fillId="10" borderId="0" xfId="0" applyNumberFormat="1" applyFont="1" applyFill="1" applyBorder="1" applyAlignment="1" applyProtection="1">
      <alignment horizontal="center"/>
      <protection/>
    </xf>
    <xf numFmtId="0" fontId="134" fillId="10" borderId="0" xfId="0" applyFont="1" applyFill="1" applyBorder="1" applyAlignment="1" applyProtection="1">
      <alignment/>
      <protection/>
    </xf>
    <xf numFmtId="0" fontId="129" fillId="10" borderId="0" xfId="0" applyFont="1" applyFill="1" applyBorder="1" applyAlignment="1">
      <alignment vertical="center"/>
    </xf>
    <xf numFmtId="0" fontId="144" fillId="10" borderId="22" xfId="0" applyFont="1" applyFill="1" applyBorder="1" applyAlignment="1" applyProtection="1">
      <alignment horizontal="right" vertical="center"/>
      <protection/>
    </xf>
    <xf numFmtId="0" fontId="145" fillId="10" borderId="22" xfId="0" applyFont="1" applyFill="1" applyBorder="1" applyAlignment="1" applyProtection="1">
      <alignment horizontal="center" vertical="center"/>
      <protection locked="0"/>
    </xf>
    <xf numFmtId="0" fontId="146" fillId="10" borderId="17" xfId="0" applyFont="1" applyFill="1" applyBorder="1" applyAlignment="1" applyProtection="1">
      <alignment horizontal="center" vertical="center"/>
      <protection locked="0"/>
    </xf>
    <xf numFmtId="0" fontId="139" fillId="10" borderId="0" xfId="0" applyFont="1" applyFill="1" applyAlignment="1" applyProtection="1">
      <alignment horizontal="center" vertical="center"/>
      <protection/>
    </xf>
    <xf numFmtId="16" fontId="139" fillId="10" borderId="0" xfId="0" applyNumberFormat="1" applyFont="1" applyFill="1" applyAlignment="1" applyProtection="1">
      <alignment horizontal="right" vertical="center"/>
      <protection/>
    </xf>
    <xf numFmtId="20" fontId="139" fillId="10" borderId="0" xfId="0" applyNumberFormat="1" applyFont="1" applyFill="1" applyAlignment="1" applyProtection="1">
      <alignment horizontal="center" vertical="center"/>
      <protection/>
    </xf>
    <xf numFmtId="0" fontId="147" fillId="10" borderId="0" xfId="0" applyFont="1" applyFill="1" applyAlignment="1" applyProtection="1">
      <alignment vertical="center"/>
      <protection/>
    </xf>
    <xf numFmtId="0" fontId="145" fillId="10" borderId="22" xfId="0" applyFont="1" applyFill="1" applyBorder="1" applyAlignment="1" applyProtection="1">
      <alignment vertical="center"/>
      <protection/>
    </xf>
    <xf numFmtId="0" fontId="136" fillId="10" borderId="0" xfId="0" applyFont="1" applyFill="1" applyAlignment="1" applyProtection="1">
      <alignment horizontal="center" vertical="center"/>
      <protection/>
    </xf>
    <xf numFmtId="0" fontId="146" fillId="10" borderId="25" xfId="0" applyFont="1" applyFill="1" applyBorder="1" applyAlignment="1" applyProtection="1">
      <alignment horizontal="center" vertical="center"/>
      <protection locked="0"/>
    </xf>
    <xf numFmtId="0" fontId="129" fillId="10" borderId="0" xfId="0" applyFont="1" applyFill="1" applyAlignment="1" applyProtection="1">
      <alignment/>
      <protection/>
    </xf>
    <xf numFmtId="0" fontId="129" fillId="10" borderId="0" xfId="0" applyNumberFormat="1" applyFont="1" applyFill="1" applyAlignment="1" applyProtection="1">
      <alignment/>
      <protection/>
    </xf>
    <xf numFmtId="0" fontId="10" fillId="10" borderId="0" xfId="0" applyFont="1" applyFill="1" applyBorder="1" applyAlignment="1">
      <alignment horizontal="right" vertical="center"/>
    </xf>
    <xf numFmtId="0" fontId="8" fillId="10" borderId="0" xfId="0" applyFont="1" applyFill="1" applyBorder="1" applyAlignment="1">
      <alignment horizontal="center"/>
    </xf>
    <xf numFmtId="0" fontId="9" fillId="10" borderId="0" xfId="0" applyFont="1" applyFill="1" applyBorder="1" applyAlignment="1">
      <alignment horizontal="center"/>
    </xf>
    <xf numFmtId="20" fontId="12" fillId="10" borderId="25" xfId="0" applyNumberFormat="1" applyFont="1" applyFill="1" applyBorder="1" applyAlignment="1">
      <alignment horizontal="left" vertical="top"/>
    </xf>
    <xf numFmtId="22" fontId="3" fillId="10" borderId="0" xfId="0" applyNumberFormat="1" applyFont="1" applyFill="1" applyAlignment="1">
      <alignment horizontal="center"/>
    </xf>
    <xf numFmtId="0" fontId="7" fillId="10" borderId="0" xfId="0" applyFont="1" applyFill="1" applyAlignment="1">
      <alignment/>
    </xf>
    <xf numFmtId="0" fontId="129" fillId="10" borderId="20" xfId="0" applyFont="1" applyFill="1" applyBorder="1" applyAlignment="1">
      <alignment/>
    </xf>
    <xf numFmtId="20" fontId="129" fillId="10" borderId="0" xfId="0" applyNumberFormat="1" applyFont="1" applyFill="1" applyBorder="1" applyAlignment="1">
      <alignment horizontal="center"/>
    </xf>
    <xf numFmtId="20" fontId="129" fillId="10" borderId="0" xfId="0" applyNumberFormat="1" applyFont="1" applyFill="1" applyAlignment="1">
      <alignment horizontal="center"/>
    </xf>
    <xf numFmtId="0" fontId="129" fillId="10" borderId="0" xfId="0" applyFont="1" applyFill="1" applyBorder="1" applyAlignment="1">
      <alignment/>
    </xf>
    <xf numFmtId="0" fontId="131" fillId="10" borderId="0" xfId="0" applyFont="1" applyFill="1" applyBorder="1" applyAlignment="1">
      <alignment horizontal="center"/>
    </xf>
    <xf numFmtId="0" fontId="148" fillId="10" borderId="0" xfId="0" applyFont="1" applyFill="1" applyBorder="1" applyAlignment="1">
      <alignment horizontal="right" vertical="center"/>
    </xf>
    <xf numFmtId="0" fontId="129" fillId="10" borderId="24" xfId="0" applyFont="1" applyFill="1" applyBorder="1" applyAlignment="1">
      <alignment horizontal="center" vertical="center"/>
    </xf>
    <xf numFmtId="0" fontId="132" fillId="10" borderId="22" xfId="0" applyFont="1" applyFill="1" applyBorder="1" applyAlignment="1" applyProtection="1">
      <alignment horizontal="center" vertical="center"/>
      <protection locked="0"/>
    </xf>
    <xf numFmtId="0" fontId="129" fillId="10" borderId="22" xfId="0" applyFont="1" applyFill="1" applyBorder="1" applyAlignment="1">
      <alignment horizontal="center" vertical="center"/>
    </xf>
    <xf numFmtId="16" fontId="135" fillId="10" borderId="23" xfId="0" applyNumberFormat="1" applyFont="1" applyFill="1" applyBorder="1" applyAlignment="1">
      <alignment horizontal="center" vertical="center"/>
    </xf>
    <xf numFmtId="0" fontId="149" fillId="10" borderId="0" xfId="0" applyFont="1" applyFill="1" applyAlignment="1">
      <alignment horizontal="center"/>
    </xf>
    <xf numFmtId="0" fontId="149" fillId="10" borderId="0" xfId="0" applyFont="1" applyFill="1" applyBorder="1" applyAlignment="1">
      <alignment horizontal="center"/>
    </xf>
    <xf numFmtId="0" fontId="129" fillId="10" borderId="23" xfId="0" applyFont="1" applyFill="1" applyBorder="1" applyAlignment="1" applyProtection="1">
      <alignment/>
      <protection/>
    </xf>
    <xf numFmtId="0" fontId="150" fillId="10" borderId="0" xfId="0" applyFont="1" applyFill="1" applyAlignment="1">
      <alignment horizontal="center"/>
    </xf>
    <xf numFmtId="0" fontId="150" fillId="10" borderId="0" xfId="0" applyFont="1" applyFill="1" applyBorder="1" applyAlignment="1">
      <alignment horizontal="center"/>
    </xf>
    <xf numFmtId="0" fontId="129" fillId="10" borderId="0" xfId="0" applyFont="1" applyFill="1" applyBorder="1" applyAlignment="1" applyProtection="1">
      <alignment/>
      <protection/>
    </xf>
    <xf numFmtId="0" fontId="129" fillId="10" borderId="0" xfId="0" applyFont="1" applyFill="1" applyBorder="1" applyAlignment="1">
      <alignment horizontal="right"/>
    </xf>
    <xf numFmtId="0" fontId="129" fillId="10" borderId="0" xfId="0" applyFont="1" applyFill="1" applyBorder="1" applyAlignment="1">
      <alignment horizontal="center"/>
    </xf>
    <xf numFmtId="0" fontId="129" fillId="10" borderId="0" xfId="0" applyFont="1" applyFill="1" applyBorder="1" applyAlignment="1">
      <alignment horizontal="left"/>
    </xf>
    <xf numFmtId="0" fontId="151" fillId="10" borderId="0" xfId="0" applyFont="1" applyFill="1" applyBorder="1" applyAlignment="1">
      <alignment horizontal="left"/>
    </xf>
    <xf numFmtId="20" fontId="152" fillId="10" borderId="25" xfId="0" applyNumberFormat="1" applyFont="1" applyFill="1" applyBorder="1" applyAlignment="1">
      <alignment horizontal="left" vertical="top"/>
    </xf>
    <xf numFmtId="22" fontId="136" fillId="10" borderId="0" xfId="0" applyNumberFormat="1" applyFont="1" applyFill="1" applyAlignment="1">
      <alignment horizontal="center"/>
    </xf>
    <xf numFmtId="20" fontId="129" fillId="10" borderId="20" xfId="0" applyNumberFormat="1" applyFont="1" applyFill="1" applyBorder="1" applyAlignment="1">
      <alignment horizontal="center"/>
    </xf>
    <xf numFmtId="0" fontId="129" fillId="10" borderId="17" xfId="0" applyFont="1" applyFill="1" applyBorder="1" applyAlignment="1">
      <alignment/>
    </xf>
    <xf numFmtId="0" fontId="153" fillId="10" borderId="0" xfId="0" applyFont="1" applyFill="1" applyBorder="1" applyAlignment="1" applyProtection="1">
      <alignment horizontal="center" vertical="center"/>
      <protection locked="0"/>
    </xf>
    <xf numFmtId="0" fontId="153" fillId="10" borderId="20" xfId="0" applyFont="1" applyFill="1" applyBorder="1" applyAlignment="1" applyProtection="1">
      <alignment horizontal="center" vertical="center"/>
      <protection locked="0"/>
    </xf>
    <xf numFmtId="0" fontId="154" fillId="10" borderId="0" xfId="0" applyFont="1" applyFill="1" applyAlignment="1">
      <alignment horizontal="center"/>
    </xf>
    <xf numFmtId="0" fontId="139" fillId="10" borderId="0" xfId="0" applyFont="1" applyFill="1" applyAlignment="1">
      <alignment horizontal="right" vertical="center"/>
    </xf>
    <xf numFmtId="0" fontId="153" fillId="10" borderId="23" xfId="0" applyFont="1" applyFill="1" applyBorder="1" applyAlignment="1">
      <alignment horizontal="left" vertical="center"/>
    </xf>
    <xf numFmtId="0" fontId="129" fillId="10" borderId="23" xfId="0" applyFont="1" applyFill="1" applyBorder="1" applyAlignment="1">
      <alignment vertical="center"/>
    </xf>
    <xf numFmtId="0" fontId="131" fillId="10" borderId="0" xfId="0" applyFont="1" applyFill="1" applyAlignment="1">
      <alignment horizontal="left" vertical="center"/>
    </xf>
    <xf numFmtId="0" fontId="129" fillId="10" borderId="20" xfId="0" applyFont="1" applyFill="1" applyBorder="1" applyAlignment="1">
      <alignment vertical="center"/>
    </xf>
    <xf numFmtId="0" fontId="135" fillId="10" borderId="23" xfId="0" applyFont="1" applyFill="1" applyBorder="1" applyAlignment="1">
      <alignment horizontal="left" vertical="center"/>
    </xf>
    <xf numFmtId="0" fontId="129" fillId="10" borderId="26" xfId="0" applyFont="1" applyFill="1" applyBorder="1" applyAlignment="1">
      <alignment/>
    </xf>
    <xf numFmtId="0" fontId="131" fillId="10" borderId="0" xfId="0" applyFont="1" applyFill="1" applyAlignment="1">
      <alignment/>
    </xf>
    <xf numFmtId="0" fontId="134" fillId="10" borderId="0" xfId="0" applyFont="1" applyFill="1" applyAlignment="1">
      <alignment/>
    </xf>
    <xf numFmtId="0" fontId="155" fillId="10" borderId="0" xfId="0" applyFont="1" applyFill="1" applyAlignment="1">
      <alignment/>
    </xf>
    <xf numFmtId="0" fontId="131" fillId="10" borderId="0" xfId="0" applyFont="1" applyFill="1" applyAlignment="1">
      <alignment horizontal="right"/>
    </xf>
    <xf numFmtId="178" fontId="130" fillId="10" borderId="27" xfId="0" applyNumberFormat="1" applyFont="1" applyFill="1" applyBorder="1" applyAlignment="1">
      <alignment horizontal="right"/>
    </xf>
    <xf numFmtId="20" fontId="131" fillId="10" borderId="27" xfId="0" applyNumberFormat="1" applyFont="1" applyFill="1" applyBorder="1" applyAlignment="1">
      <alignment horizontal="center"/>
    </xf>
    <xf numFmtId="0" fontId="128" fillId="34" borderId="0" xfId="0" applyFont="1" applyFill="1" applyAlignment="1">
      <alignment vertical="center"/>
    </xf>
    <xf numFmtId="0" fontId="123" fillId="34" borderId="0" xfId="0" applyFont="1" applyFill="1" applyAlignment="1">
      <alignment/>
    </xf>
    <xf numFmtId="0" fontId="0" fillId="10" borderId="0" xfId="0" applyFont="1" applyFill="1" applyAlignment="1">
      <alignment/>
    </xf>
    <xf numFmtId="0" fontId="0" fillId="10" borderId="20" xfId="0" applyFont="1" applyFill="1" applyBorder="1" applyAlignment="1">
      <alignment/>
    </xf>
    <xf numFmtId="20" fontId="0" fillId="10" borderId="0" xfId="0" applyNumberFormat="1" applyFont="1" applyFill="1" applyBorder="1" applyAlignment="1">
      <alignment horizontal="center"/>
    </xf>
    <xf numFmtId="20" fontId="0" fillId="10" borderId="0" xfId="0" applyNumberFormat="1" applyFont="1" applyFill="1" applyAlignment="1">
      <alignment horizontal="center"/>
    </xf>
    <xf numFmtId="0" fontId="0" fillId="10" borderId="0" xfId="0" applyFont="1" applyFill="1" applyBorder="1" applyAlignment="1">
      <alignment/>
    </xf>
    <xf numFmtId="0" fontId="34" fillId="10" borderId="0" xfId="0" applyFont="1" applyFill="1" applyBorder="1" applyAlignment="1">
      <alignment horizontal="center"/>
    </xf>
    <xf numFmtId="0" fontId="0" fillId="10" borderId="24" xfId="0" applyFont="1" applyFill="1" applyBorder="1" applyAlignment="1">
      <alignment horizontal="center" vertical="center"/>
    </xf>
    <xf numFmtId="0" fontId="17" fillId="10" borderId="22" xfId="0" applyFont="1" applyFill="1" applyBorder="1" applyAlignment="1" applyProtection="1">
      <alignment horizontal="center" vertical="center"/>
      <protection locked="0"/>
    </xf>
    <xf numFmtId="0" fontId="0" fillId="10" borderId="22" xfId="0" applyFont="1" applyFill="1" applyBorder="1" applyAlignment="1">
      <alignment horizontal="center" vertical="center"/>
    </xf>
    <xf numFmtId="0" fontId="0" fillId="10" borderId="28" xfId="0" applyFont="1" applyFill="1" applyBorder="1" applyAlignment="1">
      <alignment horizontal="center" vertical="center"/>
    </xf>
    <xf numFmtId="16" fontId="15" fillId="10" borderId="23" xfId="0" applyNumberFormat="1" applyFont="1" applyFill="1" applyBorder="1" applyAlignment="1">
      <alignment horizontal="center" vertical="center"/>
    </xf>
    <xf numFmtId="0" fontId="8" fillId="10" borderId="0" xfId="0" applyFont="1" applyFill="1" applyAlignment="1">
      <alignment horizontal="center"/>
    </xf>
    <xf numFmtId="0" fontId="0" fillId="10" borderId="23" xfId="0" applyFont="1" applyFill="1" applyBorder="1" applyAlignment="1" applyProtection="1">
      <alignment/>
      <protection/>
    </xf>
    <xf numFmtId="0" fontId="9" fillId="10" borderId="0" xfId="0" applyFont="1" applyFill="1" applyAlignment="1">
      <alignment horizontal="center"/>
    </xf>
    <xf numFmtId="0" fontId="0" fillId="10" borderId="0" xfId="0" applyFont="1" applyFill="1" applyBorder="1" applyAlignment="1" applyProtection="1">
      <alignment/>
      <protection/>
    </xf>
    <xf numFmtId="0" fontId="0" fillId="10" borderId="0" xfId="0" applyFont="1" applyFill="1" applyBorder="1" applyAlignment="1">
      <alignment horizontal="right"/>
    </xf>
    <xf numFmtId="0" fontId="0" fillId="10" borderId="0" xfId="0" applyFont="1" applyFill="1" applyBorder="1" applyAlignment="1">
      <alignment horizontal="center"/>
    </xf>
    <xf numFmtId="0" fontId="0" fillId="10" borderId="0" xfId="0" applyFont="1" applyFill="1" applyBorder="1" applyAlignment="1">
      <alignment horizontal="left"/>
    </xf>
    <xf numFmtId="0" fontId="51" fillId="10" borderId="0" xfId="0" applyFont="1" applyFill="1" applyBorder="1" applyAlignment="1">
      <alignment horizontal="left"/>
    </xf>
    <xf numFmtId="20" fontId="0" fillId="10" borderId="20" xfId="0" applyNumberFormat="1" applyFont="1" applyFill="1" applyBorder="1" applyAlignment="1">
      <alignment horizontal="center"/>
    </xf>
    <xf numFmtId="0" fontId="0" fillId="10" borderId="17" xfId="0" applyFont="1" applyFill="1" applyBorder="1" applyAlignment="1">
      <alignment/>
    </xf>
    <xf numFmtId="0" fontId="31" fillId="10" borderId="0" xfId="0" applyFont="1" applyFill="1" applyBorder="1" applyAlignment="1" applyProtection="1">
      <alignment horizontal="center" vertical="center"/>
      <protection locked="0"/>
    </xf>
    <xf numFmtId="0" fontId="31" fillId="10" borderId="20" xfId="0" applyFont="1" applyFill="1" applyBorder="1" applyAlignment="1" applyProtection="1">
      <alignment horizontal="center" vertical="center"/>
      <protection locked="0"/>
    </xf>
    <xf numFmtId="0" fontId="52" fillId="10" borderId="0" xfId="0" applyFont="1" applyFill="1" applyAlignment="1">
      <alignment horizontal="center"/>
    </xf>
    <xf numFmtId="0" fontId="13" fillId="10" borderId="0" xfId="0" applyFont="1" applyFill="1" applyAlignment="1">
      <alignment horizontal="right" vertical="center"/>
    </xf>
    <xf numFmtId="0" fontId="0" fillId="10" borderId="23" xfId="0" applyFont="1" applyFill="1" applyBorder="1" applyAlignment="1">
      <alignment vertical="center"/>
    </xf>
    <xf numFmtId="0" fontId="34" fillId="10" borderId="0" xfId="0" applyFont="1" applyFill="1" applyAlignment="1">
      <alignment horizontal="left" vertical="center"/>
    </xf>
    <xf numFmtId="0" fontId="0" fillId="10" borderId="20" xfId="0" applyFont="1" applyFill="1" applyBorder="1" applyAlignment="1">
      <alignment vertical="center"/>
    </xf>
    <xf numFmtId="0" fontId="0" fillId="10" borderId="26" xfId="0" applyFont="1" applyFill="1" applyBorder="1" applyAlignment="1">
      <alignment/>
    </xf>
    <xf numFmtId="0" fontId="34" fillId="10" borderId="0" xfId="0" applyFont="1" applyFill="1" applyAlignment="1">
      <alignment/>
    </xf>
    <xf numFmtId="0" fontId="36" fillId="10" borderId="0" xfId="0" applyFont="1" applyFill="1" applyAlignment="1">
      <alignment/>
    </xf>
    <xf numFmtId="0" fontId="34" fillId="10" borderId="0" xfId="0" applyFont="1" applyFill="1" applyAlignment="1">
      <alignment horizontal="right"/>
    </xf>
    <xf numFmtId="178" fontId="33" fillId="10" borderId="27" xfId="0" applyNumberFormat="1" applyFont="1" applyFill="1" applyBorder="1" applyAlignment="1">
      <alignment horizontal="right"/>
    </xf>
    <xf numFmtId="20" fontId="34" fillId="10" borderId="27" xfId="0" applyNumberFormat="1" applyFont="1" applyFill="1" applyBorder="1" applyAlignment="1">
      <alignment horizontal="center"/>
    </xf>
    <xf numFmtId="0" fontId="0" fillId="10" borderId="0" xfId="0" applyNumberFormat="1" applyFont="1" applyFill="1" applyAlignment="1">
      <alignment/>
    </xf>
    <xf numFmtId="0" fontId="31" fillId="10" borderId="23" xfId="0" applyFont="1" applyFill="1" applyBorder="1" applyAlignment="1">
      <alignment horizontal="left" vertical="center"/>
    </xf>
    <xf numFmtId="0" fontId="15" fillId="10" borderId="23" xfId="0" applyFont="1" applyFill="1" applyBorder="1" applyAlignment="1">
      <alignment horizontal="left" vertical="center"/>
    </xf>
    <xf numFmtId="0" fontId="8" fillId="10" borderId="0" xfId="0" applyFont="1" applyFill="1" applyBorder="1" applyAlignment="1" applyProtection="1">
      <alignment horizontal="center"/>
      <protection/>
    </xf>
    <xf numFmtId="0" fontId="9" fillId="10" borderId="0" xfId="0" applyFont="1" applyFill="1" applyBorder="1" applyAlignment="1" applyProtection="1">
      <alignment horizontal="center"/>
      <protection/>
    </xf>
    <xf numFmtId="0" fontId="0" fillId="10" borderId="0" xfId="0" applyFont="1" applyFill="1" applyBorder="1" applyAlignment="1">
      <alignment vertical="center"/>
    </xf>
    <xf numFmtId="0" fontId="43" fillId="34" borderId="29" xfId="0" applyFont="1" applyFill="1" applyBorder="1" applyAlignment="1" applyProtection="1">
      <alignment horizontal="center" vertical="center"/>
      <protection/>
    </xf>
    <xf numFmtId="0" fontId="22" fillId="34" borderId="30" xfId="46" applyFont="1" applyFill="1" applyBorder="1" applyAlignment="1" applyProtection="1">
      <alignment horizontal="center" vertical="center"/>
      <protection/>
    </xf>
    <xf numFmtId="20" fontId="12" fillId="10" borderId="20" xfId="0" applyNumberFormat="1" applyFont="1" applyFill="1" applyBorder="1" applyAlignment="1">
      <alignment horizontal="left" vertical="top"/>
    </xf>
    <xf numFmtId="0" fontId="34" fillId="10" borderId="31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center" vertical="center"/>
    </xf>
    <xf numFmtId="0" fontId="17" fillId="10" borderId="31" xfId="0" applyFont="1" applyFill="1" applyBorder="1" applyAlignment="1" applyProtection="1">
      <alignment horizontal="center" vertical="center"/>
      <protection locked="0"/>
    </xf>
    <xf numFmtId="20" fontId="0" fillId="10" borderId="16" xfId="0" applyNumberFormat="1" applyFont="1" applyFill="1" applyBorder="1" applyAlignment="1">
      <alignment horizontal="center"/>
    </xf>
    <xf numFmtId="0" fontId="52" fillId="10" borderId="31" xfId="0" applyFont="1" applyFill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0" fontId="0" fillId="10" borderId="33" xfId="0" applyFont="1" applyFill="1" applyBorder="1" applyAlignment="1">
      <alignment horizontal="center" vertical="center"/>
    </xf>
    <xf numFmtId="0" fontId="17" fillId="10" borderId="34" xfId="0" applyFont="1" applyFill="1" applyBorder="1" applyAlignment="1" applyProtection="1">
      <alignment horizontal="center" vertical="center"/>
      <protection locked="0"/>
    </xf>
    <xf numFmtId="0" fontId="0" fillId="10" borderId="34" xfId="0" applyFont="1" applyFill="1" applyBorder="1" applyAlignment="1">
      <alignment horizontal="center" vertical="center"/>
    </xf>
    <xf numFmtId="0" fontId="52" fillId="10" borderId="35" xfId="0" applyFont="1" applyFill="1" applyBorder="1" applyAlignment="1">
      <alignment horizontal="center" vertical="center"/>
    </xf>
    <xf numFmtId="0" fontId="31" fillId="10" borderId="32" xfId="0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/>
    </xf>
    <xf numFmtId="0" fontId="15" fillId="10" borderId="32" xfId="0" applyFont="1" applyFill="1" applyBorder="1" applyAlignment="1">
      <alignment horizontal="center" vertical="center"/>
    </xf>
    <xf numFmtId="0" fontId="15" fillId="10" borderId="33" xfId="0" applyFont="1" applyFill="1" applyBorder="1" applyAlignment="1">
      <alignment horizontal="center" vertical="center"/>
    </xf>
    <xf numFmtId="0" fontId="0" fillId="10" borderId="36" xfId="0" applyFont="1" applyFill="1" applyBorder="1" applyAlignment="1">
      <alignment horizontal="center" vertical="center"/>
    </xf>
    <xf numFmtId="0" fontId="0" fillId="10" borderId="37" xfId="0" applyFont="1" applyFill="1" applyBorder="1" applyAlignment="1">
      <alignment/>
    </xf>
    <xf numFmtId="0" fontId="0" fillId="10" borderId="38" xfId="0" applyFont="1" applyFill="1" applyBorder="1" applyAlignment="1">
      <alignment/>
    </xf>
    <xf numFmtId="0" fontId="0" fillId="10" borderId="39" xfId="0" applyFont="1" applyFill="1" applyBorder="1" applyAlignment="1" applyProtection="1">
      <alignment/>
      <protection/>
    </xf>
    <xf numFmtId="0" fontId="0" fillId="10" borderId="40" xfId="0" applyFont="1" applyFill="1" applyBorder="1" applyAlignment="1" applyProtection="1">
      <alignment/>
      <protection/>
    </xf>
    <xf numFmtId="0" fontId="0" fillId="10" borderId="37" xfId="0" applyFont="1" applyFill="1" applyBorder="1" applyAlignment="1" applyProtection="1">
      <alignment/>
      <protection/>
    </xf>
    <xf numFmtId="0" fontId="0" fillId="10" borderId="38" xfId="0" applyFont="1" applyFill="1" applyBorder="1" applyAlignment="1" applyProtection="1">
      <alignment/>
      <protection/>
    </xf>
    <xf numFmtId="0" fontId="0" fillId="10" borderId="41" xfId="0" applyFont="1" applyFill="1" applyBorder="1" applyAlignment="1" applyProtection="1">
      <alignment/>
      <protection/>
    </xf>
    <xf numFmtId="0" fontId="0" fillId="10" borderId="42" xfId="0" applyFont="1" applyFill="1" applyBorder="1" applyAlignment="1" applyProtection="1">
      <alignment/>
      <protection/>
    </xf>
    <xf numFmtId="0" fontId="0" fillId="10" borderId="43" xfId="0" applyFont="1" applyFill="1" applyBorder="1" applyAlignment="1">
      <alignment/>
    </xf>
    <xf numFmtId="0" fontId="0" fillId="10" borderId="44" xfId="0" applyFont="1" applyFill="1" applyBorder="1" applyAlignment="1">
      <alignment/>
    </xf>
    <xf numFmtId="0" fontId="0" fillId="10" borderId="45" xfId="0" applyFont="1" applyFill="1" applyBorder="1" applyAlignment="1">
      <alignment/>
    </xf>
    <xf numFmtId="0" fontId="0" fillId="10" borderId="46" xfId="0" applyFont="1" applyFill="1" applyBorder="1" applyAlignment="1">
      <alignment/>
    </xf>
    <xf numFmtId="16" fontId="15" fillId="10" borderId="31" xfId="0" applyNumberFormat="1" applyFont="1" applyFill="1" applyBorder="1" applyAlignment="1">
      <alignment horizontal="center" vertical="center"/>
    </xf>
    <xf numFmtId="0" fontId="0" fillId="36" borderId="32" xfId="0" applyFont="1" applyFill="1" applyBorder="1" applyAlignment="1">
      <alignment horizontal="center" vertical="center"/>
    </xf>
    <xf numFmtId="0" fontId="17" fillId="36" borderId="31" xfId="0" applyFont="1" applyFill="1" applyBorder="1" applyAlignment="1" applyProtection="1">
      <alignment horizontal="center" vertical="center"/>
      <protection locked="0"/>
    </xf>
    <xf numFmtId="0" fontId="0" fillId="36" borderId="31" xfId="0" applyFont="1" applyFill="1" applyBorder="1" applyAlignment="1">
      <alignment horizontal="center" vertical="center"/>
    </xf>
    <xf numFmtId="16" fontId="15" fillId="36" borderId="31" xfId="0" applyNumberFormat="1" applyFont="1" applyFill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0" fontId="17" fillId="36" borderId="34" xfId="0" applyFont="1" applyFill="1" applyBorder="1" applyAlignment="1" applyProtection="1">
      <alignment horizontal="center" vertical="center"/>
      <protection locked="0"/>
    </xf>
    <xf numFmtId="0" fontId="0" fillId="36" borderId="34" xfId="0" applyFont="1" applyFill="1" applyBorder="1" applyAlignment="1">
      <alignment horizontal="center" vertical="center"/>
    </xf>
    <xf numFmtId="0" fontId="25" fillId="33" borderId="0" xfId="0" applyFont="1" applyFill="1" applyAlignment="1" applyProtection="1">
      <alignment horizontal="center"/>
      <protection/>
    </xf>
    <xf numFmtId="0" fontId="25" fillId="33" borderId="0" xfId="0" applyFont="1" applyFill="1" applyAlignment="1" applyProtection="1">
      <alignment horizontal="center"/>
      <protection/>
    </xf>
    <xf numFmtId="0" fontId="25" fillId="33" borderId="0" xfId="46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3" fillId="33" borderId="0" xfId="0" applyFont="1" applyFill="1" applyAlignment="1" applyProtection="1">
      <alignment horizontal="center"/>
      <protection/>
    </xf>
    <xf numFmtId="0" fontId="4" fillId="33" borderId="0" xfId="46" applyFont="1" applyFill="1" applyAlignment="1" applyProtection="1">
      <alignment horizontal="center"/>
      <protection/>
    </xf>
    <xf numFmtId="16" fontId="15" fillId="36" borderId="34" xfId="0" applyNumberFormat="1" applyFont="1" applyFill="1" applyBorder="1" applyAlignment="1">
      <alignment horizontal="center" vertical="center"/>
    </xf>
    <xf numFmtId="20" fontId="15" fillId="36" borderId="34" xfId="0" applyNumberFormat="1" applyFont="1" applyFill="1" applyBorder="1" applyAlignment="1">
      <alignment horizontal="center" vertical="center"/>
    </xf>
    <xf numFmtId="0" fontId="17" fillId="10" borderId="0" xfId="46" applyFont="1" applyFill="1" applyAlignment="1" applyProtection="1">
      <alignment horizontal="center"/>
      <protection/>
    </xf>
    <xf numFmtId="0" fontId="17" fillId="35" borderId="47" xfId="0" applyFont="1" applyFill="1" applyBorder="1" applyAlignment="1">
      <alignment horizontal="center" vertical="center"/>
    </xf>
    <xf numFmtId="0" fontId="17" fillId="35" borderId="48" xfId="0" applyFont="1" applyFill="1" applyBorder="1" applyAlignment="1">
      <alignment horizontal="center" vertical="center"/>
    </xf>
    <xf numFmtId="0" fontId="17" fillId="35" borderId="49" xfId="0" applyFont="1" applyFill="1" applyBorder="1" applyAlignment="1">
      <alignment horizontal="center" vertical="center"/>
    </xf>
    <xf numFmtId="0" fontId="31" fillId="10" borderId="23" xfId="0" applyFont="1" applyFill="1" applyBorder="1" applyAlignment="1" applyProtection="1">
      <alignment horizontal="center" vertical="center"/>
      <protection/>
    </xf>
    <xf numFmtId="0" fontId="31" fillId="10" borderId="50" xfId="0" applyFont="1" applyFill="1" applyBorder="1" applyAlignment="1" applyProtection="1">
      <alignment horizontal="center" vertical="center"/>
      <protection/>
    </xf>
    <xf numFmtId="20" fontId="15" fillId="36" borderId="31" xfId="0" applyNumberFormat="1" applyFont="1" applyFill="1" applyBorder="1" applyAlignment="1">
      <alignment horizontal="center" vertical="center"/>
    </xf>
    <xf numFmtId="20" fontId="15" fillId="10" borderId="31" xfId="0" applyNumberFormat="1" applyFont="1" applyFill="1" applyBorder="1" applyAlignment="1">
      <alignment horizontal="center" vertical="center"/>
    </xf>
    <xf numFmtId="20" fontId="38" fillId="36" borderId="31" xfId="0" applyNumberFormat="1" applyFont="1" applyFill="1" applyBorder="1" applyAlignment="1">
      <alignment horizontal="center" vertical="center"/>
    </xf>
    <xf numFmtId="20" fontId="38" fillId="36" borderId="35" xfId="0" applyNumberFormat="1" applyFont="1" applyFill="1" applyBorder="1" applyAlignment="1">
      <alignment horizontal="center" vertical="center"/>
    </xf>
    <xf numFmtId="20" fontId="38" fillId="10" borderId="31" xfId="0" applyNumberFormat="1" applyFont="1" applyFill="1" applyBorder="1" applyAlignment="1">
      <alignment horizontal="center" vertical="center"/>
    </xf>
    <xf numFmtId="20" fontId="38" fillId="10" borderId="35" xfId="0" applyNumberFormat="1" applyFont="1" applyFill="1" applyBorder="1" applyAlignment="1">
      <alignment horizontal="center" vertical="center"/>
    </xf>
    <xf numFmtId="20" fontId="38" fillId="36" borderId="34" xfId="0" applyNumberFormat="1" applyFont="1" applyFill="1" applyBorder="1" applyAlignment="1">
      <alignment horizontal="center" vertical="center"/>
    </xf>
    <xf numFmtId="20" fontId="38" fillId="36" borderId="36" xfId="0" applyNumberFormat="1" applyFont="1" applyFill="1" applyBorder="1" applyAlignment="1">
      <alignment horizontal="center" vertical="center"/>
    </xf>
    <xf numFmtId="0" fontId="34" fillId="10" borderId="31" xfId="0" applyFont="1" applyFill="1" applyBorder="1" applyAlignment="1">
      <alignment horizontal="center"/>
    </xf>
    <xf numFmtId="0" fontId="0" fillId="10" borderId="51" xfId="0" applyFont="1" applyFill="1" applyBorder="1" applyAlignment="1">
      <alignment horizontal="center"/>
    </xf>
    <xf numFmtId="0" fontId="0" fillId="10" borderId="52" xfId="0" applyFont="1" applyFill="1" applyBorder="1" applyAlignment="1">
      <alignment horizontal="center"/>
    </xf>
    <xf numFmtId="0" fontId="0" fillId="10" borderId="53" xfId="0" applyFont="1" applyFill="1" applyBorder="1" applyAlignment="1">
      <alignment horizontal="center"/>
    </xf>
    <xf numFmtId="16" fontId="15" fillId="36" borderId="31" xfId="0" applyNumberFormat="1" applyFont="1" applyFill="1" applyBorder="1" applyAlignment="1">
      <alignment horizontal="center" vertical="center"/>
    </xf>
    <xf numFmtId="16" fontId="15" fillId="10" borderId="31" xfId="0" applyNumberFormat="1" applyFont="1" applyFill="1" applyBorder="1" applyAlignment="1">
      <alignment horizontal="center" vertical="center"/>
    </xf>
    <xf numFmtId="0" fontId="54" fillId="34" borderId="43" xfId="0" applyFont="1" applyFill="1" applyBorder="1" applyAlignment="1">
      <alignment horizontal="center" vertical="center"/>
    </xf>
    <xf numFmtId="0" fontId="56" fillId="34" borderId="44" xfId="0" applyFont="1" applyFill="1" applyBorder="1" applyAlignment="1">
      <alignment horizontal="center" vertical="center"/>
    </xf>
    <xf numFmtId="0" fontId="56" fillId="34" borderId="46" xfId="0" applyFont="1" applyFill="1" applyBorder="1" applyAlignment="1">
      <alignment horizontal="center" vertical="center"/>
    </xf>
    <xf numFmtId="0" fontId="56" fillId="34" borderId="54" xfId="0" applyFont="1" applyFill="1" applyBorder="1" applyAlignment="1">
      <alignment horizontal="center" vertical="center"/>
    </xf>
    <xf numFmtId="0" fontId="56" fillId="34" borderId="55" xfId="0" applyFont="1" applyFill="1" applyBorder="1" applyAlignment="1">
      <alignment horizontal="center" vertical="center"/>
    </xf>
    <xf numFmtId="0" fontId="56" fillId="34" borderId="56" xfId="0" applyFont="1" applyFill="1" applyBorder="1" applyAlignment="1">
      <alignment horizontal="center" vertical="center"/>
    </xf>
    <xf numFmtId="0" fontId="156" fillId="34" borderId="0" xfId="0" applyFont="1" applyFill="1" applyAlignment="1">
      <alignment horizontal="center" vertical="center" wrapText="1"/>
    </xf>
    <xf numFmtId="0" fontId="156" fillId="34" borderId="0" xfId="0" applyFont="1" applyFill="1" applyAlignment="1">
      <alignment horizontal="center" vertical="center"/>
    </xf>
    <xf numFmtId="0" fontId="17" fillId="35" borderId="43" xfId="0" applyFont="1" applyFill="1" applyBorder="1" applyAlignment="1">
      <alignment horizontal="center"/>
    </xf>
    <xf numFmtId="0" fontId="17" fillId="35" borderId="44" xfId="0" applyFont="1" applyFill="1" applyBorder="1" applyAlignment="1">
      <alignment horizontal="center"/>
    </xf>
    <xf numFmtId="0" fontId="17" fillId="35" borderId="46" xfId="0" applyFont="1" applyFill="1" applyBorder="1" applyAlignment="1">
      <alignment horizontal="center"/>
    </xf>
    <xf numFmtId="0" fontId="34" fillId="10" borderId="35" xfId="0" applyFont="1" applyFill="1" applyBorder="1" applyAlignment="1">
      <alignment horizontal="center"/>
    </xf>
    <xf numFmtId="0" fontId="17" fillId="35" borderId="43" xfId="0" applyFont="1" applyFill="1" applyBorder="1" applyAlignment="1">
      <alignment horizontal="center" vertical="center"/>
    </xf>
    <xf numFmtId="0" fontId="17" fillId="35" borderId="44" xfId="0" applyFont="1" applyFill="1" applyBorder="1" applyAlignment="1">
      <alignment horizontal="center" vertical="center"/>
    </xf>
    <xf numFmtId="0" fontId="17" fillId="35" borderId="46" xfId="0" applyFont="1" applyFill="1" applyBorder="1" applyAlignment="1">
      <alignment horizontal="center" vertical="center"/>
    </xf>
    <xf numFmtId="20" fontId="38" fillId="10" borderId="57" xfId="0" applyNumberFormat="1" applyFont="1" applyFill="1" applyBorder="1" applyAlignment="1">
      <alignment horizontal="center" vertical="center"/>
    </xf>
    <xf numFmtId="20" fontId="38" fillId="10" borderId="58" xfId="0" applyNumberFormat="1" applyFont="1" applyFill="1" applyBorder="1" applyAlignment="1">
      <alignment horizontal="center" vertical="center"/>
    </xf>
    <xf numFmtId="16" fontId="15" fillId="10" borderId="34" xfId="0" applyNumberFormat="1" applyFont="1" applyFill="1" applyBorder="1" applyAlignment="1">
      <alignment horizontal="center" vertical="center"/>
    </xf>
    <xf numFmtId="20" fontId="15" fillId="10" borderId="34" xfId="0" applyNumberFormat="1" applyFont="1" applyFill="1" applyBorder="1" applyAlignment="1">
      <alignment horizontal="center" vertical="center"/>
    </xf>
    <xf numFmtId="0" fontId="48" fillId="34" borderId="43" xfId="0" applyFont="1" applyFill="1" applyBorder="1" applyAlignment="1">
      <alignment horizontal="center"/>
    </xf>
    <xf numFmtId="0" fontId="50" fillId="34" borderId="44" xfId="0" applyFont="1" applyFill="1" applyBorder="1" applyAlignment="1">
      <alignment horizontal="center"/>
    </xf>
    <xf numFmtId="0" fontId="50" fillId="34" borderId="46" xfId="0" applyFont="1" applyFill="1" applyBorder="1" applyAlignment="1">
      <alignment horizontal="center"/>
    </xf>
    <xf numFmtId="0" fontId="50" fillId="34" borderId="54" xfId="0" applyFont="1" applyFill="1" applyBorder="1" applyAlignment="1">
      <alignment horizontal="center"/>
    </xf>
    <xf numFmtId="0" fontId="50" fillId="34" borderId="55" xfId="0" applyFont="1" applyFill="1" applyBorder="1" applyAlignment="1">
      <alignment horizontal="center"/>
    </xf>
    <xf numFmtId="0" fontId="50" fillId="34" borderId="56" xfId="0" applyFont="1" applyFill="1" applyBorder="1" applyAlignment="1">
      <alignment horizontal="center"/>
    </xf>
    <xf numFmtId="0" fontId="17" fillId="35" borderId="18" xfId="0" applyFont="1" applyFill="1" applyBorder="1" applyAlignment="1">
      <alignment horizontal="center"/>
    </xf>
    <xf numFmtId="16" fontId="15" fillId="10" borderId="23" xfId="0" applyNumberFormat="1" applyFont="1" applyFill="1" applyBorder="1" applyAlignment="1">
      <alignment horizontal="center" vertical="center"/>
    </xf>
    <xf numFmtId="20" fontId="15" fillId="10" borderId="23" xfId="0" applyNumberFormat="1" applyFont="1" applyFill="1" applyBorder="1" applyAlignment="1">
      <alignment horizontal="center" vertical="center"/>
    </xf>
    <xf numFmtId="0" fontId="34" fillId="10" borderId="17" xfId="0" applyFont="1" applyFill="1" applyBorder="1" applyAlignment="1">
      <alignment horizontal="center"/>
    </xf>
    <xf numFmtId="20" fontId="38" fillId="10" borderId="23" xfId="0" applyNumberFormat="1" applyFont="1" applyFill="1" applyBorder="1" applyAlignment="1">
      <alignment horizontal="center" vertical="center"/>
    </xf>
    <xf numFmtId="0" fontId="34" fillId="10" borderId="0" xfId="0" applyFont="1" applyFill="1" applyBorder="1" applyAlignment="1">
      <alignment horizontal="center"/>
    </xf>
    <xf numFmtId="0" fontId="48" fillId="34" borderId="0" xfId="0" applyFont="1" applyFill="1" applyAlignment="1">
      <alignment horizontal="center"/>
    </xf>
    <xf numFmtId="0" fontId="50" fillId="34" borderId="0" xfId="0" applyFont="1" applyFill="1" applyAlignment="1">
      <alignment horizontal="center"/>
    </xf>
    <xf numFmtId="0" fontId="132" fillId="10" borderId="0" xfId="46" applyFont="1" applyFill="1" applyAlignment="1" applyProtection="1">
      <alignment horizontal="center"/>
      <protection/>
    </xf>
    <xf numFmtId="0" fontId="132" fillId="35" borderId="18" xfId="0" applyFont="1" applyFill="1" applyBorder="1" applyAlignment="1">
      <alignment horizontal="center"/>
    </xf>
    <xf numFmtId="16" fontId="135" fillId="10" borderId="23" xfId="0" applyNumberFormat="1" applyFont="1" applyFill="1" applyBorder="1" applyAlignment="1">
      <alignment horizontal="center" vertical="center"/>
    </xf>
    <xf numFmtId="20" fontId="135" fillId="10" borderId="23" xfId="0" applyNumberFormat="1" applyFont="1" applyFill="1" applyBorder="1" applyAlignment="1">
      <alignment horizontal="center" vertical="center"/>
    </xf>
    <xf numFmtId="0" fontId="131" fillId="10" borderId="17" xfId="0" applyFont="1" applyFill="1" applyBorder="1" applyAlignment="1">
      <alignment horizontal="center"/>
    </xf>
    <xf numFmtId="20" fontId="147" fillId="10" borderId="23" xfId="0" applyNumberFormat="1" applyFont="1" applyFill="1" applyBorder="1" applyAlignment="1">
      <alignment horizontal="center" vertical="center"/>
    </xf>
    <xf numFmtId="0" fontId="153" fillId="10" borderId="23" xfId="0" applyFont="1" applyFill="1" applyBorder="1" applyAlignment="1" applyProtection="1">
      <alignment horizontal="center" vertical="center"/>
      <protection/>
    </xf>
    <xf numFmtId="0" fontId="131" fillId="10" borderId="0" xfId="0" applyFont="1" applyFill="1" applyBorder="1" applyAlignment="1">
      <alignment horizontal="center"/>
    </xf>
    <xf numFmtId="0" fontId="157" fillId="34" borderId="0" xfId="0" applyFont="1" applyFill="1" applyAlignment="1">
      <alignment horizontal="center"/>
    </xf>
    <xf numFmtId="0" fontId="158" fillId="34" borderId="0" xfId="0" applyFont="1" applyFill="1" applyAlignment="1">
      <alignment horizontal="center"/>
    </xf>
    <xf numFmtId="0" fontId="133" fillId="35" borderId="18" xfId="0" applyFont="1" applyFill="1" applyBorder="1" applyAlignment="1" applyProtection="1">
      <alignment horizontal="center"/>
      <protection/>
    </xf>
    <xf numFmtId="0" fontId="147" fillId="35" borderId="18" xfId="0" applyFont="1" applyFill="1" applyBorder="1" applyAlignment="1" applyProtection="1">
      <alignment horizontal="left"/>
      <protection/>
    </xf>
    <xf numFmtId="0" fontId="26" fillId="35" borderId="18" xfId="0" applyFont="1" applyFill="1" applyBorder="1" applyAlignment="1" applyProtection="1">
      <alignment horizontal="center"/>
      <protection/>
    </xf>
    <xf numFmtId="0" fontId="38" fillId="35" borderId="18" xfId="0" applyFont="1" applyFill="1" applyBorder="1" applyAlignment="1" applyProtection="1">
      <alignment horizontal="left"/>
      <protection/>
    </xf>
    <xf numFmtId="0" fontId="44" fillId="10" borderId="0" xfId="0" applyFont="1" applyFill="1" applyBorder="1" applyAlignment="1" applyProtection="1">
      <alignment horizontal="center" vertical="center"/>
      <protection/>
    </xf>
    <xf numFmtId="0" fontId="30" fillId="34" borderId="0" xfId="0" applyFont="1" applyFill="1" applyAlignment="1">
      <alignment horizontal="center" vertical="center" wrapText="1"/>
    </xf>
    <xf numFmtId="0" fontId="30" fillId="34" borderId="0" xfId="0" applyFont="1" applyFill="1" applyAlignment="1">
      <alignment horizontal="center" vertical="center"/>
    </xf>
    <xf numFmtId="0" fontId="26" fillId="35" borderId="18" xfId="0" applyFont="1" applyFill="1" applyBorder="1" applyAlignment="1" applyProtection="1">
      <alignment horizontal="center" vertical="center"/>
      <protection/>
    </xf>
    <xf numFmtId="0" fontId="38" fillId="35" borderId="18" xfId="0" applyFont="1" applyFill="1" applyBorder="1" applyAlignment="1" applyProtection="1">
      <alignment horizontal="left" vertical="center"/>
      <protection/>
    </xf>
    <xf numFmtId="0" fontId="5" fillId="0" borderId="59" xfId="0" applyFont="1" applyBorder="1" applyAlignment="1">
      <alignment horizontal="left" vertical="center"/>
    </xf>
    <xf numFmtId="0" fontId="5" fillId="0" borderId="60" xfId="0" applyFont="1" applyBorder="1" applyAlignment="1">
      <alignment horizontal="left" vertical="center"/>
    </xf>
    <xf numFmtId="0" fontId="5" fillId="0" borderId="61" xfId="0" applyFont="1" applyBorder="1" applyAlignment="1">
      <alignment horizontal="left" vertical="center"/>
    </xf>
    <xf numFmtId="0" fontId="3" fillId="0" borderId="62" xfId="0" applyFont="1" applyBorder="1" applyAlignment="1" applyProtection="1">
      <alignment horizontal="left" vertical="center"/>
      <protection/>
    </xf>
    <xf numFmtId="0" fontId="3" fillId="0" borderId="63" xfId="0" applyFont="1" applyBorder="1" applyAlignment="1" applyProtection="1">
      <alignment horizontal="left" vertical="center"/>
      <protection/>
    </xf>
    <xf numFmtId="0" fontId="3" fillId="0" borderId="64" xfId="0" applyFont="1" applyBorder="1" applyAlignment="1" applyProtection="1">
      <alignment horizontal="right" vertical="center"/>
      <protection/>
    </xf>
    <xf numFmtId="0" fontId="3" fillId="0" borderId="65" xfId="0" applyFont="1" applyBorder="1" applyAlignment="1" applyProtection="1">
      <alignment horizontal="right" vertical="center"/>
      <protection/>
    </xf>
    <xf numFmtId="0" fontId="3" fillId="0" borderId="64" xfId="0" applyFont="1" applyBorder="1" applyAlignment="1" applyProtection="1">
      <alignment horizontal="center" vertical="center"/>
      <protection/>
    </xf>
    <xf numFmtId="0" fontId="3" fillId="0" borderId="65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0" fillId="0" borderId="62" xfId="0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right" vertical="center"/>
      <protection/>
    </xf>
    <xf numFmtId="0" fontId="3" fillId="0" borderId="63" xfId="0" applyFont="1" applyBorder="1" applyAlignment="1" applyProtection="1">
      <alignment horizontal="right" vertical="center"/>
      <protection/>
    </xf>
    <xf numFmtId="0" fontId="4" fillId="0" borderId="0" xfId="46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66" xfId="0" applyFont="1" applyBorder="1" applyAlignment="1">
      <alignment horizontal="left" vertical="center"/>
    </xf>
    <xf numFmtId="0" fontId="5" fillId="0" borderId="67" xfId="0" applyFont="1" applyBorder="1" applyAlignment="1">
      <alignment horizontal="left" vertical="center"/>
    </xf>
    <xf numFmtId="0" fontId="5" fillId="0" borderId="68" xfId="0" applyFont="1" applyBorder="1" applyAlignment="1">
      <alignment horizontal="left" vertical="center"/>
    </xf>
    <xf numFmtId="0" fontId="5" fillId="0" borderId="69" xfId="0" applyFont="1" applyBorder="1" applyAlignment="1">
      <alignment horizontal="left" vertical="center"/>
    </xf>
    <xf numFmtId="0" fontId="5" fillId="0" borderId="70" xfId="0" applyFont="1" applyBorder="1" applyAlignment="1">
      <alignment horizontal="left" vertical="center"/>
    </xf>
    <xf numFmtId="0" fontId="5" fillId="0" borderId="71" xfId="0" applyFont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05">
    <dxf>
      <font>
        <b/>
        <i val="0"/>
      </font>
    </dxf>
    <dxf>
      <font>
        <b/>
        <i val="0"/>
      </font>
    </dxf>
    <dxf>
      <fill>
        <patternFill>
          <bgColor indexed="52"/>
        </patternFill>
      </fill>
    </dxf>
    <dxf>
      <fill>
        <patternFill>
          <bgColor indexed="47"/>
        </patternFill>
      </fill>
      <border>
        <left style="thin">
          <color indexed="60"/>
        </left>
        <right style="thin">
          <color indexed="60"/>
        </right>
        <top style="thin">
          <color indexed="60"/>
        </top>
        <bottom style="thin">
          <color indexed="60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ill>
        <patternFill>
          <bgColor indexed="47"/>
        </patternFill>
      </fill>
      <border>
        <left style="thin">
          <color indexed="52"/>
        </left>
        <right style="thin">
          <color indexed="52"/>
        </right>
        <top style="thin">
          <color indexed="52"/>
        </top>
        <bottom style="thin">
          <color indexed="52"/>
        </bottom>
      </border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60"/>
      </font>
    </dxf>
    <dxf>
      <fill>
        <patternFill>
          <bgColor rgb="FFFFCC99"/>
        </patternFill>
      </fill>
      <border>
        <left style="thin">
          <color rgb="FFFF9900"/>
        </left>
        <right style="thin">
          <color rgb="FF0000FF"/>
        </right>
        <top style="thin"/>
        <bottom style="thin">
          <color rgb="FF0000FF"/>
        </bottom>
      </border>
    </dxf>
    <dxf>
      <fill>
        <patternFill>
          <bgColor rgb="FFFFCC99"/>
        </patternFill>
      </fill>
      <border>
        <left style="thin">
          <color rgb="FF993300"/>
        </left>
        <right style="thin">
          <color rgb="FF0000FF"/>
        </right>
        <top style="thin"/>
        <bottom style="thin">
          <color rgb="FF0000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5</xdr:row>
      <xdr:rowOff>57150</xdr:rowOff>
    </xdr:from>
    <xdr:to>
      <xdr:col>6</xdr:col>
      <xdr:colOff>228600</xdr:colOff>
      <xdr:row>13</xdr:row>
      <xdr:rowOff>85725</xdr:rowOff>
    </xdr:to>
    <xdr:pic>
      <xdr:nvPicPr>
        <xdr:cNvPr id="1" name="Picture 6" descr="cup_fifaworld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1285875"/>
          <a:ext cx="5619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4</xdr:row>
      <xdr:rowOff>47625</xdr:rowOff>
    </xdr:from>
    <xdr:to>
      <xdr:col>4</xdr:col>
      <xdr:colOff>514350</xdr:colOff>
      <xdr:row>13</xdr:row>
      <xdr:rowOff>123825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047750"/>
          <a:ext cx="21717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76675" y="18097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76675" y="24574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3876675" y="31051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876675" y="37528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23</xdr:row>
      <xdr:rowOff>85725</xdr:rowOff>
    </xdr:from>
    <xdr:to>
      <xdr:col>8</xdr:col>
      <xdr:colOff>742950</xdr:colOff>
      <xdr:row>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3876675" y="44005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742950</xdr:colOff>
      <xdr:row>29</xdr:row>
      <xdr:rowOff>85725</xdr:rowOff>
    </xdr:to>
    <xdr:sp>
      <xdr:nvSpPr>
        <xdr:cNvPr id="6" name="Line 7"/>
        <xdr:cNvSpPr>
          <a:spLocks/>
        </xdr:cNvSpPr>
      </xdr:nvSpPr>
      <xdr:spPr>
        <a:xfrm>
          <a:off x="3876675" y="50482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85725</xdr:rowOff>
    </xdr:from>
    <xdr:to>
      <xdr:col>8</xdr:col>
      <xdr:colOff>742950</xdr:colOff>
      <xdr:row>33</xdr:row>
      <xdr:rowOff>85725</xdr:rowOff>
    </xdr:to>
    <xdr:sp>
      <xdr:nvSpPr>
        <xdr:cNvPr id="7" name="Line 8"/>
        <xdr:cNvSpPr>
          <a:spLocks/>
        </xdr:cNvSpPr>
      </xdr:nvSpPr>
      <xdr:spPr>
        <a:xfrm>
          <a:off x="3876675" y="56959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85725</xdr:rowOff>
    </xdr:from>
    <xdr:to>
      <xdr:col>8</xdr:col>
      <xdr:colOff>742950</xdr:colOff>
      <xdr:row>37</xdr:row>
      <xdr:rowOff>85725</xdr:rowOff>
    </xdr:to>
    <xdr:sp>
      <xdr:nvSpPr>
        <xdr:cNvPr id="8" name="Line 10"/>
        <xdr:cNvSpPr>
          <a:spLocks/>
        </xdr:cNvSpPr>
      </xdr:nvSpPr>
      <xdr:spPr>
        <a:xfrm>
          <a:off x="3876675" y="63436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76200</xdr:colOff>
      <xdr:row>0</xdr:row>
      <xdr:rowOff>57150</xdr:rowOff>
    </xdr:from>
    <xdr:to>
      <xdr:col>17</xdr:col>
      <xdr:colOff>200025</xdr:colOff>
      <xdr:row>1</xdr:row>
      <xdr:rowOff>361950</xdr:rowOff>
    </xdr:to>
    <xdr:pic>
      <xdr:nvPicPr>
        <xdr:cNvPr id="9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57150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76675" y="18002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76675" y="253365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85725</xdr:rowOff>
    </xdr:from>
    <xdr:to>
      <xdr:col>8</xdr:col>
      <xdr:colOff>742950</xdr:colOff>
      <xdr:row>15</xdr:row>
      <xdr:rowOff>85725</xdr:rowOff>
    </xdr:to>
    <xdr:sp>
      <xdr:nvSpPr>
        <xdr:cNvPr id="3" name="Line 4"/>
        <xdr:cNvSpPr>
          <a:spLocks/>
        </xdr:cNvSpPr>
      </xdr:nvSpPr>
      <xdr:spPr>
        <a:xfrm>
          <a:off x="3876675" y="32670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19</xdr:row>
      <xdr:rowOff>85725</xdr:rowOff>
    </xdr:from>
    <xdr:to>
      <xdr:col>8</xdr:col>
      <xdr:colOff>742950</xdr:colOff>
      <xdr:row>19</xdr:row>
      <xdr:rowOff>85725</xdr:rowOff>
    </xdr:to>
    <xdr:sp>
      <xdr:nvSpPr>
        <xdr:cNvPr id="4" name="Line 5"/>
        <xdr:cNvSpPr>
          <a:spLocks/>
        </xdr:cNvSpPr>
      </xdr:nvSpPr>
      <xdr:spPr>
        <a:xfrm>
          <a:off x="3876675" y="4000500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8</xdr:col>
      <xdr:colOff>742950</xdr:colOff>
      <xdr:row>22</xdr:row>
      <xdr:rowOff>0</xdr:rowOff>
    </xdr:to>
    <xdr:sp>
      <xdr:nvSpPr>
        <xdr:cNvPr id="5" name="Line 6"/>
        <xdr:cNvSpPr>
          <a:spLocks/>
        </xdr:cNvSpPr>
      </xdr:nvSpPr>
      <xdr:spPr>
        <a:xfrm>
          <a:off x="3876675" y="44672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0</xdr:row>
      <xdr:rowOff>66675</xdr:rowOff>
    </xdr:from>
    <xdr:to>
      <xdr:col>15</xdr:col>
      <xdr:colOff>104775</xdr:colOff>
      <xdr:row>1</xdr:row>
      <xdr:rowOff>371475</xdr:rowOff>
    </xdr:to>
    <xdr:pic>
      <xdr:nvPicPr>
        <xdr:cNvPr id="6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85725</xdr:rowOff>
    </xdr:from>
    <xdr:to>
      <xdr:col>8</xdr:col>
      <xdr:colOff>742950</xdr:colOff>
      <xdr:row>7</xdr:row>
      <xdr:rowOff>85725</xdr:rowOff>
    </xdr:to>
    <xdr:sp>
      <xdr:nvSpPr>
        <xdr:cNvPr id="1" name="Line 2"/>
        <xdr:cNvSpPr>
          <a:spLocks/>
        </xdr:cNvSpPr>
      </xdr:nvSpPr>
      <xdr:spPr>
        <a:xfrm>
          <a:off x="3876675" y="214312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85725</xdr:rowOff>
    </xdr:from>
    <xdr:to>
      <xdr:col>8</xdr:col>
      <xdr:colOff>742950</xdr:colOff>
      <xdr:row>11</xdr:row>
      <xdr:rowOff>85725</xdr:rowOff>
    </xdr:to>
    <xdr:sp>
      <xdr:nvSpPr>
        <xdr:cNvPr id="2" name="Line 3"/>
        <xdr:cNvSpPr>
          <a:spLocks/>
        </xdr:cNvSpPr>
      </xdr:nvSpPr>
      <xdr:spPr>
        <a:xfrm>
          <a:off x="3876675" y="3114675"/>
          <a:ext cx="742950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619125</xdr:colOff>
      <xdr:row>0</xdr:row>
      <xdr:rowOff>66675</xdr:rowOff>
    </xdr:from>
    <xdr:to>
      <xdr:col>14</xdr:col>
      <xdr:colOff>400050</xdr:colOff>
      <xdr:row>1</xdr:row>
      <xdr:rowOff>371475</xdr:rowOff>
    </xdr:to>
    <xdr:pic>
      <xdr:nvPicPr>
        <xdr:cNvPr id="3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6667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9</xdr:row>
      <xdr:rowOff>114300</xdr:rowOff>
    </xdr:from>
    <xdr:to>
      <xdr:col>8</xdr:col>
      <xdr:colOff>676275</xdr:colOff>
      <xdr:row>9</xdr:row>
      <xdr:rowOff>114300</xdr:rowOff>
    </xdr:to>
    <xdr:sp>
      <xdr:nvSpPr>
        <xdr:cNvPr id="1" name="Line 3"/>
        <xdr:cNvSpPr>
          <a:spLocks/>
        </xdr:cNvSpPr>
      </xdr:nvSpPr>
      <xdr:spPr>
        <a:xfrm>
          <a:off x="3876675" y="2085975"/>
          <a:ext cx="676275" cy="0"/>
        </a:xfrm>
        <a:prstGeom prst="line">
          <a:avLst/>
        </a:prstGeom>
        <a:noFill/>
        <a:ln w="9525" cmpd="sng">
          <a:solidFill>
            <a:srgbClr val="FF99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0</xdr:row>
      <xdr:rowOff>47625</xdr:rowOff>
    </xdr:from>
    <xdr:to>
      <xdr:col>15</xdr:col>
      <xdr:colOff>171450</xdr:colOff>
      <xdr:row>1</xdr:row>
      <xdr:rowOff>352425</xdr:rowOff>
    </xdr:to>
    <xdr:pic>
      <xdr:nvPicPr>
        <xdr:cNvPr id="2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" y="47625"/>
          <a:ext cx="847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781050</xdr:colOff>
      <xdr:row>0</xdr:row>
      <xdr:rowOff>95250</xdr:rowOff>
    </xdr:from>
    <xdr:to>
      <xdr:col>19</xdr:col>
      <xdr:colOff>123825</xdr:colOff>
      <xdr:row>1</xdr:row>
      <xdr:rowOff>314325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95250"/>
          <a:ext cx="1533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742950</xdr:colOff>
      <xdr:row>0</xdr:row>
      <xdr:rowOff>76200</xdr:rowOff>
    </xdr:from>
    <xdr:to>
      <xdr:col>19</xdr:col>
      <xdr:colOff>161925</xdr:colOff>
      <xdr:row>1</xdr:row>
      <xdr:rowOff>333375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02150" y="76200"/>
          <a:ext cx="1609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180975</xdr:colOff>
      <xdr:row>0</xdr:row>
      <xdr:rowOff>38100</xdr:rowOff>
    </xdr:from>
    <xdr:to>
      <xdr:col>19</xdr:col>
      <xdr:colOff>133350</xdr:colOff>
      <xdr:row>1</xdr:row>
      <xdr:rowOff>333375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381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123825</xdr:colOff>
      <xdr:row>0</xdr:row>
      <xdr:rowOff>66675</xdr:rowOff>
    </xdr:from>
    <xdr:to>
      <xdr:col>19</xdr:col>
      <xdr:colOff>76200</xdr:colOff>
      <xdr:row>1</xdr:row>
      <xdr:rowOff>361950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6667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114300</xdr:colOff>
      <xdr:row>0</xdr:row>
      <xdr:rowOff>76200</xdr:rowOff>
    </xdr:from>
    <xdr:to>
      <xdr:col>19</xdr:col>
      <xdr:colOff>66675</xdr:colOff>
      <xdr:row>1</xdr:row>
      <xdr:rowOff>371475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7620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0</xdr:row>
      <xdr:rowOff>47625</xdr:rowOff>
    </xdr:from>
    <xdr:to>
      <xdr:col>19</xdr:col>
      <xdr:colOff>38100</xdr:colOff>
      <xdr:row>1</xdr:row>
      <xdr:rowOff>342900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47625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0</xdr:row>
      <xdr:rowOff>57150</xdr:rowOff>
    </xdr:from>
    <xdr:to>
      <xdr:col>19</xdr:col>
      <xdr:colOff>200025</xdr:colOff>
      <xdr:row>1</xdr:row>
      <xdr:rowOff>352425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571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295275</xdr:colOff>
      <xdr:row>0</xdr:row>
      <xdr:rowOff>57150</xdr:rowOff>
    </xdr:from>
    <xdr:to>
      <xdr:col>19</xdr:col>
      <xdr:colOff>247650</xdr:colOff>
      <xdr:row>1</xdr:row>
      <xdr:rowOff>352425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0" y="571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2" width="9.140625" style="4" customWidth="1"/>
    <col min="3" max="3" width="11.7109375" style="4" customWidth="1"/>
    <col min="4" max="6" width="9.140625" style="4" customWidth="1"/>
    <col min="7" max="7" width="9.421875" style="4" customWidth="1"/>
    <col min="8" max="8" width="3.421875" style="4" customWidth="1"/>
    <col min="9" max="9" width="16.28125" style="11" bestFit="1" customWidth="1"/>
    <col min="10" max="10" width="3.00390625" style="11" customWidth="1"/>
    <col min="11" max="11" width="15.140625" style="11" bestFit="1" customWidth="1"/>
    <col min="12" max="16384" width="9.140625" style="4" customWidth="1"/>
  </cols>
  <sheetData>
    <row r="2" spans="2:11" ht="25.5">
      <c r="B2" s="292" t="s">
        <v>80</v>
      </c>
      <c r="C2" s="292"/>
      <c r="D2" s="292"/>
      <c r="E2" s="292"/>
      <c r="F2" s="292"/>
      <c r="G2" s="292"/>
      <c r="H2" s="292"/>
      <c r="I2" s="292"/>
      <c r="J2" s="292"/>
      <c r="K2" s="292"/>
    </row>
    <row r="3" spans="2:11" ht="15">
      <c r="B3" s="293" t="s">
        <v>73</v>
      </c>
      <c r="C3" s="293"/>
      <c r="D3" s="293"/>
      <c r="E3" s="293"/>
      <c r="F3" s="293"/>
      <c r="G3" s="293"/>
      <c r="H3" s="293"/>
      <c r="I3" s="293"/>
      <c r="J3" s="293"/>
      <c r="K3" s="293"/>
    </row>
    <row r="4" spans="2:11" ht="25.5" thickBot="1">
      <c r="B4" s="294"/>
      <c r="C4" s="294"/>
      <c r="D4" s="294"/>
      <c r="E4" s="294"/>
      <c r="F4" s="294"/>
      <c r="G4" s="294"/>
      <c r="H4" s="294"/>
      <c r="I4" s="294"/>
      <c r="J4" s="294"/>
      <c r="K4" s="294"/>
    </row>
    <row r="5" spans="9:11" s="5" customFormat="1" ht="18" customHeight="1" thickBot="1">
      <c r="I5" s="252" t="s">
        <v>52</v>
      </c>
      <c r="J5" s="6"/>
      <c r="K5" s="252" t="s">
        <v>53</v>
      </c>
    </row>
    <row r="6" spans="9:11" s="5" customFormat="1" ht="13.5" thickBot="1">
      <c r="I6" s="6"/>
      <c r="J6" s="6"/>
      <c r="K6" s="6"/>
    </row>
    <row r="7" spans="9:11" s="5" customFormat="1" ht="18" customHeight="1" thickBot="1">
      <c r="I7" s="252" t="s">
        <v>54</v>
      </c>
      <c r="J7" s="6"/>
      <c r="K7" s="252" t="s">
        <v>55</v>
      </c>
    </row>
    <row r="8" spans="9:11" s="5" customFormat="1" ht="13.5" thickBot="1">
      <c r="I8" s="6"/>
      <c r="J8" s="6"/>
      <c r="K8" s="6"/>
    </row>
    <row r="9" spans="9:11" s="5" customFormat="1" ht="18" customHeight="1" thickBot="1">
      <c r="I9" s="252" t="s">
        <v>56</v>
      </c>
      <c r="J9" s="6"/>
      <c r="K9" s="252" t="s">
        <v>57</v>
      </c>
    </row>
    <row r="10" spans="9:11" s="5" customFormat="1" ht="13.5" thickBot="1">
      <c r="I10" s="6"/>
      <c r="J10" s="6"/>
      <c r="K10" s="6"/>
    </row>
    <row r="11" spans="9:11" s="5" customFormat="1" ht="18" customHeight="1" thickBot="1">
      <c r="I11" s="252" t="s">
        <v>58</v>
      </c>
      <c r="J11" s="6"/>
      <c r="K11" s="252" t="s">
        <v>59</v>
      </c>
    </row>
    <row r="12" spans="9:11" s="5" customFormat="1" ht="13.5" thickBot="1">
      <c r="I12" s="6"/>
      <c r="J12" s="6"/>
      <c r="K12" s="6"/>
    </row>
    <row r="13" spans="9:11" s="5" customFormat="1" ht="18" customHeight="1" thickBot="1">
      <c r="I13" s="252" t="s">
        <v>60</v>
      </c>
      <c r="J13" s="6"/>
      <c r="K13" s="252" t="s">
        <v>61</v>
      </c>
    </row>
    <row r="14" spans="9:11" s="5" customFormat="1" ht="13.5" thickBot="1">
      <c r="I14" s="6"/>
      <c r="J14" s="6"/>
      <c r="K14" s="6"/>
    </row>
    <row r="15" spans="9:11" s="5" customFormat="1" ht="18" customHeight="1" thickBot="1">
      <c r="I15" s="252" t="s">
        <v>63</v>
      </c>
      <c r="J15" s="7"/>
      <c r="K15" s="252" t="s">
        <v>62</v>
      </c>
    </row>
    <row r="16" spans="9:11" s="5" customFormat="1" ht="12.75">
      <c r="I16" s="8"/>
      <c r="J16" s="8"/>
      <c r="K16" s="8"/>
    </row>
    <row r="17" spans="3:11" s="5" customFormat="1" ht="18" customHeight="1">
      <c r="C17" s="4"/>
      <c r="I17" s="9"/>
      <c r="K17" s="8"/>
    </row>
    <row r="18" spans="3:11" ht="12.75">
      <c r="C18" s="35"/>
      <c r="I18" s="10"/>
      <c r="J18" s="10"/>
      <c r="K18" s="10"/>
    </row>
    <row r="19" spans="1:11" ht="12.75">
      <c r="A19" s="295" t="s">
        <v>11</v>
      </c>
      <c r="B19" s="295"/>
      <c r="C19" s="295"/>
      <c r="D19" s="295"/>
      <c r="E19" s="295"/>
      <c r="F19" s="37"/>
      <c r="J19" s="12"/>
      <c r="K19" s="10"/>
    </row>
    <row r="20" ht="12.75">
      <c r="H20" s="13"/>
    </row>
    <row r="21" spans="5:8" ht="12.75">
      <c r="E21" s="289"/>
      <c r="F21" s="290"/>
      <c r="G21" s="290"/>
      <c r="H21" s="30"/>
    </row>
    <row r="22" spans="6:8" ht="12.75">
      <c r="F22" s="29"/>
      <c r="H22" s="31"/>
    </row>
    <row r="23" spans="5:7" ht="12.75">
      <c r="E23" s="291"/>
      <c r="F23" s="291"/>
      <c r="G23" s="291"/>
    </row>
  </sheetData>
  <sheetProtection/>
  <mergeCells count="6">
    <mergeCell ref="E21:G21"/>
    <mergeCell ref="E23:G23"/>
    <mergeCell ref="B2:K2"/>
    <mergeCell ref="B3:K3"/>
    <mergeCell ref="B4:K4"/>
    <mergeCell ref="A19:E19"/>
  </mergeCells>
  <hyperlinks>
    <hyperlink ref="I5" location="'- A -'!A1" display="Grupo A"/>
    <hyperlink ref="K5" location="'- B -'!A1" display="Grupo B"/>
    <hyperlink ref="I7" location="'- C -'!A1" display="Grupo C"/>
    <hyperlink ref="K7" location="'- D -'!A1" display="Grupo D"/>
    <hyperlink ref="I9" location="'- E -'!A1" display="Grupo E"/>
    <hyperlink ref="K9" location="'- F -'!A1" display="Grupo F"/>
    <hyperlink ref="I11" location="'- G -'!A1" display="Grupo G"/>
    <hyperlink ref="K11" location="'- H -'!A1" display="Grupo H"/>
    <hyperlink ref="I13" location="'Octavos de Final'!A1" display="Octavos de Final"/>
    <hyperlink ref="K13" location="'Cuartos de Final'!A1" display="Cuatos de Final"/>
    <hyperlink ref="I15" location="Semifinal!A1" display="SemiFinal"/>
    <hyperlink ref="K15" location="'3er puesto y FINAL'!A1" display="FINAL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576"/>
  <sheetViews>
    <sheetView showGridLines="0" showRowColHeaders="0" showOutlineSymbols="0" zoomScalePageLayoutView="0" workbookViewId="0" topLeftCell="A1">
      <pane ySplit="5" topLeftCell="A6" activePane="bottomLeft" state="frozen"/>
      <selection pane="topLeft" activeCell="P4" sqref="P4:S5"/>
      <selection pane="bottomLeft" activeCell="P4" sqref="P4:S5"/>
    </sheetView>
  </sheetViews>
  <sheetFormatPr defaultColWidth="9.140625" defaultRowHeight="12.75"/>
  <cols>
    <col min="1" max="1" width="2.140625" style="96" customWidth="1"/>
    <col min="2" max="2" width="14.7109375" style="96" customWidth="1"/>
    <col min="3" max="4" width="6.7109375" style="96" customWidth="1"/>
    <col min="5" max="5" width="15.7109375" style="96" customWidth="1"/>
    <col min="6" max="6" width="3.7109375" style="96" customWidth="1"/>
    <col min="7" max="7" width="2.00390625" style="96" customWidth="1"/>
    <col min="8" max="8" width="6.421875" style="96" customWidth="1"/>
    <col min="9" max="9" width="11.7109375" style="96" customWidth="1"/>
    <col min="10" max="10" width="15.7109375" style="96" customWidth="1"/>
    <col min="11" max="11" width="3.7109375" style="96" customWidth="1"/>
    <col min="12" max="12" width="7.7109375" style="96" bestFit="1" customWidth="1"/>
    <col min="13" max="13" width="5.421875" style="96" bestFit="1" customWidth="1"/>
    <col min="14" max="14" width="1.7109375" style="96" customWidth="1"/>
    <col min="15" max="15" width="9.140625" style="96" customWidth="1"/>
    <col min="16" max="16" width="2.421875" style="96" hidden="1" customWidth="1"/>
    <col min="17" max="17" width="2.00390625" style="96" hidden="1" customWidth="1"/>
    <col min="18" max="16384" width="9.140625" style="96" customWidth="1"/>
  </cols>
  <sheetData>
    <row r="1" spans="1:24" s="90" customFormat="1" ht="34.5" customHeight="1">
      <c r="A1" s="324" t="s">
        <v>82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145"/>
      <c r="Q1" s="145"/>
      <c r="R1" s="145"/>
      <c r="S1" s="145"/>
      <c r="T1" s="88"/>
      <c r="U1" s="88"/>
      <c r="V1" s="146"/>
      <c r="W1" s="146"/>
      <c r="X1" s="146"/>
    </row>
    <row r="2" spans="1:24" s="9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145"/>
      <c r="Q2" s="145"/>
      <c r="R2" s="145"/>
      <c r="S2" s="145"/>
      <c r="T2" s="88"/>
      <c r="U2" s="88"/>
      <c r="V2" s="146"/>
      <c r="W2" s="146"/>
      <c r="X2" s="146"/>
    </row>
    <row r="3" spans="1:24" ht="15" customHeight="1">
      <c r="A3" s="91"/>
      <c r="B3" s="91"/>
      <c r="C3" s="91"/>
      <c r="D3" s="91"/>
      <c r="E3" s="92"/>
      <c r="F3" s="93"/>
      <c r="G3" s="91"/>
      <c r="H3" s="91"/>
      <c r="I3" s="91"/>
      <c r="J3" s="91"/>
      <c r="K3" s="91"/>
      <c r="L3" s="94"/>
      <c r="M3" s="95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ht="12.75" customHeight="1">
      <c r="A4" s="91"/>
      <c r="B4" s="91"/>
      <c r="C4" s="91"/>
      <c r="D4" s="91"/>
      <c r="E4" s="97"/>
      <c r="F4" s="95"/>
      <c r="G4" s="91"/>
      <c r="H4" s="91"/>
      <c r="I4" s="91"/>
      <c r="J4" s="91"/>
      <c r="K4" s="91"/>
      <c r="L4" s="147">
        <f ca="1">TODAY()</f>
        <v>41799</v>
      </c>
      <c r="M4" s="148">
        <f ca="1">NOW()</f>
        <v>41799.738571875</v>
      </c>
      <c r="N4" s="91"/>
      <c r="O4" s="100" t="s">
        <v>64</v>
      </c>
      <c r="P4" s="91"/>
      <c r="Q4" s="91"/>
      <c r="R4" s="91"/>
      <c r="S4" s="91"/>
      <c r="T4" s="91"/>
      <c r="U4" s="91"/>
      <c r="V4" s="91"/>
      <c r="W4" s="91"/>
      <c r="X4" s="91"/>
    </row>
    <row r="5" spans="1:38" ht="12" customHeight="1">
      <c r="A5" s="92"/>
      <c r="B5" s="361" t="s">
        <v>74</v>
      </c>
      <c r="C5" s="361"/>
      <c r="D5" s="361"/>
      <c r="E5" s="361" t="s">
        <v>42</v>
      </c>
      <c r="F5" s="361"/>
      <c r="G5" s="362" t="s">
        <v>43</v>
      </c>
      <c r="H5" s="362"/>
      <c r="I5" s="101"/>
      <c r="J5" s="102" t="s">
        <v>66</v>
      </c>
      <c r="K5" s="92"/>
      <c r="L5" s="149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</row>
    <row r="6" spans="1:26" ht="15" customHeight="1">
      <c r="A6" s="124"/>
      <c r="B6" s="105"/>
      <c r="C6" s="105"/>
      <c r="D6" s="105"/>
      <c r="E6" s="105"/>
      <c r="F6" s="105"/>
      <c r="G6" s="105"/>
      <c r="H6" s="105"/>
      <c r="I6" s="105"/>
      <c r="J6" s="105"/>
      <c r="K6" s="91"/>
      <c r="L6" s="91"/>
      <c r="M6" s="91"/>
      <c r="N6" s="91"/>
      <c r="O6" s="91"/>
      <c r="P6" s="91" t="s">
        <v>44</v>
      </c>
      <c r="Q6" s="91">
        <f>SUM('- A -'!$H$17:$H$20)</f>
        <v>2</v>
      </c>
      <c r="R6" s="91"/>
      <c r="S6" s="91"/>
      <c r="T6" s="91"/>
      <c r="U6" s="91"/>
      <c r="V6" s="91"/>
      <c r="W6" s="91"/>
      <c r="X6" s="91"/>
      <c r="Z6" s="150"/>
    </row>
    <row r="7" spans="1:24" ht="12" customHeight="1">
      <c r="A7" s="124"/>
      <c r="B7" s="105"/>
      <c r="C7" s="105"/>
      <c r="D7" s="105"/>
      <c r="E7" s="151" t="str">
        <f>IF(AND('- A -'!H17=0,'- A -'!G17&lt;&gt;""),"1ero Grupo A",'- A -'!G17)</f>
        <v>INGENACHAS</v>
      </c>
      <c r="F7" s="152">
        <v>1</v>
      </c>
      <c r="G7" s="153"/>
      <c r="H7" s="110"/>
      <c r="I7" s="105"/>
      <c r="J7" s="105"/>
      <c r="K7" s="91"/>
      <c r="L7" s="91"/>
      <c r="M7" s="91"/>
      <c r="N7" s="91"/>
      <c r="O7" s="91"/>
      <c r="P7" s="91" t="s">
        <v>45</v>
      </c>
      <c r="Q7" s="91">
        <f>SUM('- B -'!$H$17:$H$20)</f>
        <v>8</v>
      </c>
      <c r="R7" s="91"/>
      <c r="S7" s="91"/>
      <c r="T7" s="91"/>
      <c r="U7" s="91"/>
      <c r="V7" s="91"/>
      <c r="W7" s="91"/>
      <c r="X7" s="91"/>
    </row>
    <row r="8" spans="1:24" ht="12" customHeight="1">
      <c r="A8" s="124" t="str">
        <f>IF(OR(E8="en juego",E8="hoy!",E8="finalizado"),"  -&gt;     1","1")</f>
        <v>1</v>
      </c>
      <c r="B8" s="154"/>
      <c r="C8" s="155">
        <v>40355</v>
      </c>
      <c r="D8" s="156">
        <v>0.6666666666666666</v>
      </c>
      <c r="E8" s="157">
        <f>IF(OR(C8="",D8="",C8&lt;$L$4),"",IF(C8=$L$4,IF(AND(D8&lt;=$S$27,$S$27&lt;=(D8+0.08333333333)),"en juego",IF($S$27&lt;D8,"hoy!","finalizado")),IF($L$4&gt;C8,"finalizado","")))</f>
      </c>
      <c r="F8" s="105"/>
      <c r="G8" s="117"/>
      <c r="H8" s="118"/>
      <c r="I8" s="119"/>
      <c r="J8" s="158" t="str">
        <f>IF(AND(E7&lt;&gt;"",E9&lt;&gt;""),IF(OR(F7="",F9="",AND(F7=F9,OR(G7="",G9=""))),"OF1",IF(F7=F9,IF(G7&gt;G9,E7,E9),IF(F7&gt;F9,E7,E9))),"")</f>
        <v>INGENACHAS</v>
      </c>
      <c r="K8" s="91"/>
      <c r="L8" s="91"/>
      <c r="M8" s="91"/>
      <c r="N8" s="91"/>
      <c r="O8" s="91"/>
      <c r="P8" s="91" t="s">
        <v>46</v>
      </c>
      <c r="Q8" s="91">
        <f>SUM('- C -'!$H$17:$H$20)</f>
        <v>0</v>
      </c>
      <c r="R8" s="91"/>
      <c r="S8" s="91"/>
      <c r="T8" s="91"/>
      <c r="U8" s="91"/>
      <c r="V8" s="91"/>
      <c r="W8" s="91"/>
      <c r="X8" s="91"/>
    </row>
    <row r="9" spans="1:24" ht="12" customHeight="1">
      <c r="A9" s="124"/>
      <c r="B9" s="159"/>
      <c r="C9" s="105"/>
      <c r="D9" s="105"/>
      <c r="E9" s="151" t="str">
        <f>IF(AND('- B -'!H18=0,'- B -'!G18&lt;&gt;""),"2do Grupo B",'- B -'!G18)</f>
        <v>CIENCIAS AGRÀRIAS</v>
      </c>
      <c r="F9" s="152">
        <v>0</v>
      </c>
      <c r="G9" s="160"/>
      <c r="H9" s="123"/>
      <c r="I9" s="105"/>
      <c r="J9" s="105"/>
      <c r="K9" s="91"/>
      <c r="L9" s="91"/>
      <c r="M9" s="91"/>
      <c r="N9" s="91"/>
      <c r="O9" s="91"/>
      <c r="P9" s="91" t="s">
        <v>47</v>
      </c>
      <c r="Q9" s="91">
        <f>SUM('- D -'!$H$17:$H$20)</f>
        <v>0</v>
      </c>
      <c r="R9" s="91"/>
      <c r="S9" s="91"/>
      <c r="T9" s="91"/>
      <c r="U9" s="91"/>
      <c r="V9" s="91"/>
      <c r="W9" s="91"/>
      <c r="X9" s="91"/>
    </row>
    <row r="10" spans="1:24" ht="15" customHeight="1">
      <c r="A10" s="124"/>
      <c r="B10" s="159"/>
      <c r="C10" s="105"/>
      <c r="D10" s="105"/>
      <c r="E10" s="105"/>
      <c r="F10" s="105"/>
      <c r="G10" s="105"/>
      <c r="H10" s="105"/>
      <c r="I10" s="105"/>
      <c r="J10" s="105"/>
      <c r="K10" s="91"/>
      <c r="L10" s="91"/>
      <c r="M10" s="91"/>
      <c r="N10" s="91"/>
      <c r="O10" s="91"/>
      <c r="P10" s="91" t="s">
        <v>31</v>
      </c>
      <c r="Q10" s="91">
        <f>SUM('- E -'!$H$17:$H$20)</f>
        <v>0</v>
      </c>
      <c r="R10" s="91"/>
      <c r="S10" s="91"/>
      <c r="T10" s="91"/>
      <c r="U10" s="91"/>
      <c r="V10" s="91"/>
      <c r="W10" s="91"/>
      <c r="X10" s="91"/>
    </row>
    <row r="11" spans="1:24" ht="12" customHeight="1">
      <c r="A11" s="124"/>
      <c r="B11" s="159"/>
      <c r="C11" s="155"/>
      <c r="D11" s="105"/>
      <c r="E11" s="151" t="str">
        <f>IF(AND('- C -'!H17=0,'- C -'!G17&lt;&gt;""),"1ero Grupo C",'- C -'!G17)</f>
        <v>1ero Grupo C</v>
      </c>
      <c r="F11" s="152">
        <v>1</v>
      </c>
      <c r="G11" s="153"/>
      <c r="H11" s="110"/>
      <c r="I11" s="105"/>
      <c r="J11" s="105"/>
      <c r="K11" s="91"/>
      <c r="L11" s="91"/>
      <c r="M11" s="91"/>
      <c r="N11" s="91"/>
      <c r="O11" s="91"/>
      <c r="P11" s="91" t="s">
        <v>50</v>
      </c>
      <c r="Q11" s="91">
        <f>SUM('- F -'!$H$17:$H$20)</f>
        <v>0</v>
      </c>
      <c r="R11" s="91"/>
      <c r="S11" s="91"/>
      <c r="T11" s="91"/>
      <c r="U11" s="91"/>
      <c r="V11" s="91"/>
      <c r="W11" s="91"/>
      <c r="X11" s="91"/>
    </row>
    <row r="12" spans="1:24" ht="12" customHeight="1">
      <c r="A12" s="124" t="str">
        <f>IF(OR(E12="en juego",E12="hoy!",E12="finalizado"),"  -&gt;     2","2")</f>
        <v>2</v>
      </c>
      <c r="B12" s="154"/>
      <c r="C12" s="155">
        <v>40355</v>
      </c>
      <c r="D12" s="156">
        <v>0.8541666666666666</v>
      </c>
      <c r="E12" s="157">
        <f>IF(OR(C12="",D12="",C12&lt;$L$4),"",IF(C12=$L$4,IF(AND(D12&lt;=$S$27,$S$27&lt;=(D12+0.08333333333)),"en juego",IF($S$27&lt;D12,"hoy!","finalizado")),IF($L$4&gt;C12,"finalizado","")))</f>
      </c>
      <c r="F12" s="105"/>
      <c r="G12" s="117"/>
      <c r="H12" s="118"/>
      <c r="I12" s="119"/>
      <c r="J12" s="158" t="str">
        <f>IF(AND(E11&lt;&gt;"",E13&lt;&gt;""),IF(OR(F11="",F13="",AND(F11=F13,OR(G11="",G13=""))),"OF2",IF(F11=F13,IF(G11&gt;G13,E11,E13),IF(F11&gt;F13,E11,E13))),"")</f>
        <v>1ero Grupo C</v>
      </c>
      <c r="K12" s="91"/>
      <c r="L12" s="91"/>
      <c r="M12" s="91"/>
      <c r="N12" s="91"/>
      <c r="O12" s="91"/>
      <c r="P12" s="91" t="s">
        <v>30</v>
      </c>
      <c r="Q12" s="91">
        <f>SUM('- G -'!$H$17:$H$20)</f>
        <v>0</v>
      </c>
      <c r="R12" s="91"/>
      <c r="S12" s="91"/>
      <c r="T12" s="91"/>
      <c r="U12" s="91"/>
      <c r="V12" s="91"/>
      <c r="W12" s="91"/>
      <c r="X12" s="91"/>
    </row>
    <row r="13" spans="1:24" ht="12" customHeight="1">
      <c r="A13" s="124"/>
      <c r="B13" s="159"/>
      <c r="C13" s="105"/>
      <c r="D13" s="105"/>
      <c r="E13" s="151" t="str">
        <f>IF(AND('- D -'!H18=0,'- D -'!G18&lt;&gt;""),"2do Grupo D",'- D -'!G18)</f>
        <v>2do Grupo D</v>
      </c>
      <c r="F13" s="152">
        <v>0</v>
      </c>
      <c r="G13" s="160"/>
      <c r="H13" s="123"/>
      <c r="I13" s="105"/>
      <c r="J13" s="105"/>
      <c r="K13" s="91"/>
      <c r="L13" s="91"/>
      <c r="M13" s="91"/>
      <c r="N13" s="91"/>
      <c r="O13" s="91"/>
      <c r="P13" s="91" t="s">
        <v>51</v>
      </c>
      <c r="Q13" s="91">
        <f>SUM('- H -'!$H$17:$H$20)</f>
        <v>0</v>
      </c>
      <c r="R13" s="91"/>
      <c r="S13" s="91"/>
      <c r="T13" s="91"/>
      <c r="U13" s="91"/>
      <c r="V13" s="91"/>
      <c r="W13" s="91"/>
      <c r="X13" s="91"/>
    </row>
    <row r="14" spans="1:24" ht="15" customHeight="1">
      <c r="A14" s="124"/>
      <c r="B14" s="159"/>
      <c r="C14" s="105"/>
      <c r="D14" s="105"/>
      <c r="E14" s="105"/>
      <c r="F14" s="105"/>
      <c r="G14" s="105"/>
      <c r="H14" s="105"/>
      <c r="I14" s="105"/>
      <c r="J14" s="105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</row>
    <row r="15" spans="1:24" ht="12" customHeight="1">
      <c r="A15" s="124"/>
      <c r="B15" s="159"/>
      <c r="C15" s="105"/>
      <c r="D15" s="105"/>
      <c r="E15" s="151" t="str">
        <f>IF(AND('- B -'!H17=0,'- B -'!G17&lt;&gt;""),"1ero Grupo B",'- B -'!G17)</f>
        <v>MOLOCHITAS</v>
      </c>
      <c r="F15" s="152">
        <v>1</v>
      </c>
      <c r="G15" s="153"/>
      <c r="H15" s="110"/>
      <c r="I15" s="105"/>
      <c r="J15" s="105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</row>
    <row r="16" spans="1:24" ht="12" customHeight="1">
      <c r="A16" s="124" t="str">
        <f>IF(OR(E16="en juego",E16="hoy!",E16="finalizado"),"  -&gt;     3","3")</f>
        <v>3</v>
      </c>
      <c r="B16" s="154"/>
      <c r="C16" s="155">
        <v>40356</v>
      </c>
      <c r="D16" s="156">
        <v>0.6666666666666666</v>
      </c>
      <c r="E16" s="157">
        <f>IF(OR(C16="",D16="",C16&lt;$L$4),"",IF(C16=$L$4,IF(AND(D16&lt;=$S$27,$S$27&lt;=(D16+0.08333333333)),"en juego",IF($S$27&lt;D16,"hoy!","finalizado")),IF($L$4&gt;C16,"finalizado","")))</f>
      </c>
      <c r="F16" s="105"/>
      <c r="G16" s="117"/>
      <c r="H16" s="118"/>
      <c r="I16" s="119"/>
      <c r="J16" s="158" t="str">
        <f>IF(AND(E15&lt;&gt;"",E17&lt;&gt;""),IF(OR(F15="",F17="",AND(F15=F17,OR(G15="",G17=""))),"OF3",IF(F15=F17,IF(G15&gt;G17,E15,E17),IF(F15&gt;F17,E15,E17))),"")</f>
        <v>MOLOCHITAS</v>
      </c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</row>
    <row r="17" spans="1:24" ht="12" customHeight="1">
      <c r="A17" s="124"/>
      <c r="B17" s="159"/>
      <c r="C17" s="105"/>
      <c r="D17" s="105"/>
      <c r="E17" s="151" t="str">
        <f>IF(AND('- A -'!H18=0,'- A -'!G18&lt;&gt;""),"2do Grupo A",'- A -'!G18)</f>
        <v>2do Grupo A</v>
      </c>
      <c r="F17" s="152">
        <v>0</v>
      </c>
      <c r="G17" s="160"/>
      <c r="H17" s="123"/>
      <c r="I17" s="105"/>
      <c r="J17" s="105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</row>
    <row r="18" spans="1:24" ht="15" customHeight="1">
      <c r="A18" s="124"/>
      <c r="B18" s="159"/>
      <c r="C18" s="105"/>
      <c r="D18" s="105"/>
      <c r="E18" s="105"/>
      <c r="F18" s="105"/>
      <c r="G18" s="105"/>
      <c r="H18" s="105"/>
      <c r="I18" s="105"/>
      <c r="J18" s="105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</row>
    <row r="19" spans="1:24" ht="12" customHeight="1">
      <c r="A19" s="124"/>
      <c r="B19" s="159"/>
      <c r="C19" s="105"/>
      <c r="D19" s="105"/>
      <c r="E19" s="151" t="str">
        <f>IF(AND('- D -'!H17=0,'- D -'!G17&lt;&gt;""),"1ero Grupo D",'- D -'!G17)</f>
        <v>1ero Grupo D</v>
      </c>
      <c r="F19" s="152">
        <v>1</v>
      </c>
      <c r="G19" s="153"/>
      <c r="H19" s="110"/>
      <c r="I19" s="105"/>
      <c r="J19" s="105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</row>
    <row r="20" spans="1:24" ht="12" customHeight="1">
      <c r="A20" s="124" t="str">
        <f>IF(OR(E20="en juego",E20="hoy!",E20="finalizado"),"  -&gt;     4","4")</f>
        <v>4</v>
      </c>
      <c r="B20" s="154"/>
      <c r="C20" s="155">
        <v>40356</v>
      </c>
      <c r="D20" s="156">
        <v>0.8541666666666666</v>
      </c>
      <c r="E20" s="157">
        <f>IF(OR(C20="",D20="",C20&lt;$L$4),"",IF(C20=$L$4,IF(AND(D20&lt;=$S$27,$S$27&lt;=(D20+0.08333333333)),"en juego",IF($S$27&lt;D20,"hoy!","finalizado")),IF($L$4&gt;C20,"finalizado","")))</f>
      </c>
      <c r="F20" s="105"/>
      <c r="G20" s="117"/>
      <c r="H20" s="118"/>
      <c r="I20" s="119"/>
      <c r="J20" s="158" t="str">
        <f>IF(AND(E19&lt;&gt;"",E21&lt;&gt;""),IF(OR(F19="",F21="",AND(F19=F21,OR(G19="",G21=""))),"OF4",IF(F19=F21,IF(G19&gt;G21,E19,E21),IF(F19&gt;F21,E19,E21))),"")</f>
        <v>1ero Grupo D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</row>
    <row r="21" spans="1:24" ht="12" customHeight="1">
      <c r="A21" s="124"/>
      <c r="B21" s="159"/>
      <c r="C21" s="105"/>
      <c r="D21" s="105"/>
      <c r="E21" s="151" t="str">
        <f>IF(AND('- C -'!H18=0,'- C -'!G18&lt;&gt;""),"2do Grupo C",'- C -'!G18)</f>
        <v>2do Grupo C</v>
      </c>
      <c r="F21" s="152">
        <v>0</v>
      </c>
      <c r="G21" s="160"/>
      <c r="H21" s="123"/>
      <c r="I21" s="105"/>
      <c r="J21" s="105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</row>
    <row r="22" spans="1:24" ht="15" customHeight="1">
      <c r="A22" s="124"/>
      <c r="B22" s="159"/>
      <c r="C22" s="105"/>
      <c r="D22" s="105"/>
      <c r="E22" s="105"/>
      <c r="F22" s="105"/>
      <c r="G22" s="105"/>
      <c r="H22" s="105"/>
      <c r="I22" s="105"/>
      <c r="J22" s="105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</row>
    <row r="23" spans="1:24" ht="12" customHeight="1">
      <c r="A23" s="124"/>
      <c r="B23" s="159"/>
      <c r="C23" s="105"/>
      <c r="D23" s="105"/>
      <c r="E23" s="151" t="str">
        <f>IF(AND('- E -'!H17=0,'- E -'!G17&lt;&gt;""),"1ero Grupo E",'- E -'!G17)</f>
        <v>1ero Grupo E</v>
      </c>
      <c r="F23" s="152">
        <v>1</v>
      </c>
      <c r="G23" s="153"/>
      <c r="H23" s="110"/>
      <c r="I23" s="105"/>
      <c r="J23" s="105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</row>
    <row r="24" spans="1:24" ht="12" customHeight="1">
      <c r="A24" s="124" t="str">
        <f>IF(OR(E24="en juego",E24="hoy!",E24="finalizado"),"  -&gt;     5","5")</f>
        <v>5</v>
      </c>
      <c r="B24" s="154"/>
      <c r="C24" s="155">
        <v>40357</v>
      </c>
      <c r="D24" s="156">
        <v>0.6666666666666666</v>
      </c>
      <c r="E24" s="157">
        <f>IF(OR(C24="",D24="",C24&lt;$L$4),"",IF(C24=$L$4,IF(AND(D24&lt;=$S$27,$S$27&lt;=(D24+0.08333333333)),"en juego",IF($S$27&lt;D24,"hoy!","finalizado")),IF($L$4&gt;C24,"finalizado","")))</f>
      </c>
      <c r="F24" s="105"/>
      <c r="G24" s="117"/>
      <c r="H24" s="118"/>
      <c r="I24" s="119"/>
      <c r="J24" s="158" t="str">
        <f>IF(AND(E23&lt;&gt;"",E25&lt;&gt;""),IF(OR(F23="",F25="",AND(F23=F25,OR(G23="",G25=""))),"OF5",IF(F23=F25,IF(G23&gt;G25,E23,E25),IF(F23&gt;F25,E23,E25))),"")</f>
        <v>1ero Grupo E</v>
      </c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</row>
    <row r="25" spans="1:24" ht="12" customHeight="1">
      <c r="A25" s="124"/>
      <c r="B25" s="159"/>
      <c r="C25" s="105"/>
      <c r="D25" s="105"/>
      <c r="E25" s="151" t="str">
        <f>IF(AND('- F -'!H18=0,'- F -'!G18&lt;&gt;""),"2do Grupo F",'- F -'!G18)</f>
        <v>2do Grupo F</v>
      </c>
      <c r="F25" s="152">
        <v>0</v>
      </c>
      <c r="G25" s="160"/>
      <c r="H25" s="123"/>
      <c r="I25" s="105"/>
      <c r="J25" s="105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</row>
    <row r="26" spans="1:24" ht="12.75" hidden="1">
      <c r="A26" s="124"/>
      <c r="B26" s="159"/>
      <c r="C26" s="105"/>
      <c r="D26" s="105"/>
      <c r="E26" s="105"/>
      <c r="F26" s="105"/>
      <c r="G26" s="105"/>
      <c r="H26" s="105"/>
      <c r="I26" s="105"/>
      <c r="J26" s="105"/>
      <c r="K26" s="91"/>
      <c r="L26" s="91"/>
      <c r="M26" s="91"/>
      <c r="N26" s="91"/>
      <c r="O26" s="91"/>
      <c r="P26" s="91"/>
      <c r="Q26" s="91"/>
      <c r="R26" s="161">
        <f>HOUR(M4)</f>
        <v>17</v>
      </c>
      <c r="S26" s="161">
        <f>MINUTE(M4)</f>
        <v>43</v>
      </c>
      <c r="T26" s="91"/>
      <c r="U26" s="91"/>
      <c r="V26" s="91"/>
      <c r="W26" s="91"/>
      <c r="X26" s="91"/>
    </row>
    <row r="27" spans="1:24" ht="12.75" hidden="1">
      <c r="A27" s="124"/>
      <c r="B27" s="159"/>
      <c r="C27" s="105"/>
      <c r="D27" s="105"/>
      <c r="E27" s="105"/>
      <c r="F27" s="105"/>
      <c r="G27" s="105"/>
      <c r="H27" s="105"/>
      <c r="I27" s="105"/>
      <c r="J27" s="105"/>
      <c r="K27" s="91"/>
      <c r="L27" s="91"/>
      <c r="M27" s="91"/>
      <c r="N27" s="91"/>
      <c r="O27" s="91"/>
      <c r="P27" s="91"/>
      <c r="Q27" s="91"/>
      <c r="R27" s="161"/>
      <c r="S27" s="162">
        <f>TIME(R26,S26,0)</f>
        <v>0.7381944444444444</v>
      </c>
      <c r="T27" s="91"/>
      <c r="U27" s="91"/>
      <c r="V27" s="91"/>
      <c r="W27" s="91"/>
      <c r="X27" s="91"/>
    </row>
    <row r="28" spans="1:24" ht="15" customHeight="1">
      <c r="A28" s="124"/>
      <c r="B28" s="159"/>
      <c r="C28" s="105"/>
      <c r="D28" s="105"/>
      <c r="E28" s="105"/>
      <c r="F28" s="105"/>
      <c r="G28" s="105"/>
      <c r="H28" s="105"/>
      <c r="I28" s="105"/>
      <c r="J28" s="105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</row>
    <row r="29" spans="1:24" ht="12" customHeight="1">
      <c r="A29" s="124"/>
      <c r="B29" s="159"/>
      <c r="C29" s="105"/>
      <c r="D29" s="105"/>
      <c r="E29" s="151" t="str">
        <f>IF(AND('- G -'!H17=0,'- G -'!G17&lt;&gt;""),"1ero Grupo G",'- G -'!G17)</f>
        <v>1ero Grupo G</v>
      </c>
      <c r="F29" s="152">
        <v>1</v>
      </c>
      <c r="G29" s="153"/>
      <c r="H29" s="110"/>
      <c r="I29" s="105"/>
      <c r="J29" s="105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</row>
    <row r="30" spans="1:24" ht="12" customHeight="1">
      <c r="A30" s="124" t="str">
        <f>IF(OR(E30="en juego",E30="hoy!",E30="finalizado"),"  -&gt;     6","6")</f>
        <v>6</v>
      </c>
      <c r="B30" s="154"/>
      <c r="C30" s="155">
        <v>40357</v>
      </c>
      <c r="D30" s="156">
        <v>0.8541666666666666</v>
      </c>
      <c r="E30" s="157">
        <f>IF(OR(C30="",D30="",C30&lt;$L$4),"",IF(C30=$L$4,IF(AND(D30&lt;=$S$27,$S$27&lt;=(D30+0.08333333333)),"en juego",IF($S$27&lt;D30,"hoy!","finalizado")),IF($L$4&gt;C30,"finalizado","")))</f>
      </c>
      <c r="F30" s="105"/>
      <c r="G30" s="117"/>
      <c r="H30" s="118"/>
      <c r="I30" s="119"/>
      <c r="J30" s="158" t="str">
        <f>IF(AND(E29&lt;&gt;"",E31&lt;&gt;""),IF(OR(F29="",F31="",AND(F29=F31,OR(G29="",G31=""))),"OF6",IF(F29=F31,IF(G29&gt;G31,E29,E31),IF(F29&gt;F31,E29,E31))),"")</f>
        <v>1ero Grupo G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</row>
    <row r="31" spans="1:24" ht="12" customHeight="1">
      <c r="A31" s="124"/>
      <c r="B31" s="159"/>
      <c r="C31" s="105"/>
      <c r="D31" s="105"/>
      <c r="E31" s="151" t="str">
        <f>IF(AND('- H -'!H18=0,'- H -'!G18&lt;&gt;""),"2do Grupo H",'- H -'!G18)</f>
        <v>2do Grupo H</v>
      </c>
      <c r="F31" s="152">
        <v>0</v>
      </c>
      <c r="G31" s="160"/>
      <c r="H31" s="123"/>
      <c r="I31" s="105"/>
      <c r="J31" s="105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</row>
    <row r="32" spans="1:24" ht="15" customHeight="1">
      <c r="A32" s="124"/>
      <c r="B32" s="159"/>
      <c r="C32" s="105"/>
      <c r="D32" s="105"/>
      <c r="E32" s="105"/>
      <c r="F32" s="105"/>
      <c r="G32" s="105"/>
      <c r="H32" s="105"/>
      <c r="I32" s="105"/>
      <c r="J32" s="105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</row>
    <row r="33" spans="1:24" ht="12" customHeight="1">
      <c r="A33" s="124"/>
      <c r="B33" s="159"/>
      <c r="C33" s="105"/>
      <c r="D33" s="105"/>
      <c r="E33" s="151" t="str">
        <f>IF(AND('- F -'!H17=0,'- F -'!G17&lt;&gt;""),"1ero Grupo F",'- F -'!G17)</f>
        <v>1ero Grupo F</v>
      </c>
      <c r="F33" s="152">
        <v>1</v>
      </c>
      <c r="G33" s="153"/>
      <c r="H33" s="110"/>
      <c r="I33" s="105"/>
      <c r="J33" s="105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</row>
    <row r="34" spans="1:24" ht="12" customHeight="1">
      <c r="A34" s="124" t="str">
        <f>IF(OR(E34="en juego",E34="hoy!",E34="finalizado"),"  -&gt;     7","7")</f>
        <v>7</v>
      </c>
      <c r="B34" s="154"/>
      <c r="C34" s="155">
        <v>40358</v>
      </c>
      <c r="D34" s="156">
        <v>0.6666666666666666</v>
      </c>
      <c r="E34" s="157">
        <f>IF(OR(C34="",D34="",C34&lt;$L$4),"",IF(C34=$L$4,IF(AND(D34&lt;=$S$27,$S$27&lt;=(D34+0.08333333333)),"en juego",IF($S$27&lt;D34,"hoy!","finalizado")),IF($L$4&gt;C34,"finalizado","")))</f>
      </c>
      <c r="F34" s="105"/>
      <c r="G34" s="117"/>
      <c r="H34" s="118"/>
      <c r="I34" s="119"/>
      <c r="J34" s="158" t="str">
        <f>IF(AND(E33&lt;&gt;"",E35&lt;&gt;""),IF(OR(F33="",F35="",AND(F33=F35,OR(G33="",G35=""))),"OF7",IF(F33=F35,IF(G33&gt;G35,E33,E35),IF(F33&gt;F35,E33,E35))),"")</f>
        <v>1ero Grupo F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</row>
    <row r="35" spans="1:24" ht="12" customHeight="1">
      <c r="A35" s="124"/>
      <c r="B35" s="159"/>
      <c r="C35" s="105"/>
      <c r="D35" s="105"/>
      <c r="E35" s="151" t="str">
        <f>IF(AND('- E -'!H18=0,'- E -'!G18&lt;&gt;""),"2do Grupo E",'- E -'!G18)</f>
        <v>2do Grupo E</v>
      </c>
      <c r="F35" s="152">
        <v>0</v>
      </c>
      <c r="G35" s="160"/>
      <c r="H35" s="123"/>
      <c r="I35" s="105"/>
      <c r="J35" s="105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</row>
    <row r="36" spans="1:24" ht="15" customHeight="1">
      <c r="A36" s="124"/>
      <c r="B36" s="159"/>
      <c r="C36" s="105"/>
      <c r="D36" s="105"/>
      <c r="E36" s="105"/>
      <c r="F36" s="105"/>
      <c r="G36" s="105"/>
      <c r="H36" s="105"/>
      <c r="I36" s="105"/>
      <c r="J36" s="105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</row>
    <row r="37" spans="1:24" ht="12" customHeight="1">
      <c r="A37" s="124"/>
      <c r="B37" s="159"/>
      <c r="C37" s="105"/>
      <c r="D37" s="105"/>
      <c r="E37" s="151" t="str">
        <f>IF(AND('- H -'!H17=0,'- H -'!G17&lt;&gt;""),"1ero Grupo H",'- H -'!G17)</f>
        <v>1ero Grupo H</v>
      </c>
      <c r="F37" s="152">
        <v>1</v>
      </c>
      <c r="G37" s="153"/>
      <c r="H37" s="110"/>
      <c r="I37" s="105"/>
      <c r="J37" s="105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</row>
    <row r="38" spans="1:24" ht="12" customHeight="1">
      <c r="A38" s="124" t="str">
        <f>IF(OR(E38="en juego",E38="hoy!",E38="finalizado"),"  -&gt;     8","8")</f>
        <v>8</v>
      </c>
      <c r="B38" s="154"/>
      <c r="C38" s="155">
        <v>40358</v>
      </c>
      <c r="D38" s="156">
        <v>0.8541666666666666</v>
      </c>
      <c r="E38" s="157">
        <f>IF(OR(C38="",D38="",C38&lt;$L$4),"",IF(C38=$L$4,IF(AND(D38&lt;=$S$27,$S$27&lt;=(D38+0.08333333333)),"en juego",IF($S$27&lt;D38,"hoy!","finalizado")),IF($L$4&gt;C38,"finalizado","")))</f>
      </c>
      <c r="F38" s="105"/>
      <c r="G38" s="117"/>
      <c r="H38" s="118"/>
      <c r="I38" s="119"/>
      <c r="J38" s="158" t="str">
        <f>IF(AND(E37&lt;&gt;"",E39&lt;&gt;""),IF(OR(F37="",F39="",AND(F37=F39,OR(G37="",G39=""))),"OF8",IF(F37=F39,IF(G37&gt;G39,E37,E39),IF(F37&gt;F39,E37,E39))),"")</f>
        <v>1ero Grupo H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</row>
    <row r="39" spans="1:24" ht="12" customHeight="1">
      <c r="A39" s="124"/>
      <c r="B39" s="105"/>
      <c r="C39" s="105"/>
      <c r="D39" s="105"/>
      <c r="E39" s="151" t="str">
        <f>IF(AND('- G -'!H18=0,'- G -'!G18&lt;&gt;""),"2do Grupo G",'- G -'!G18)</f>
        <v>2do Grupo G</v>
      </c>
      <c r="F39" s="152">
        <v>0</v>
      </c>
      <c r="G39" s="160"/>
      <c r="H39" s="123"/>
      <c r="I39" s="105"/>
      <c r="J39" s="105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0" spans="1:24" ht="15" customHeight="1">
      <c r="A40" s="12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</row>
    <row r="41" spans="1:24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</row>
    <row r="42" spans="1:24" ht="12.7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</row>
    <row r="43" spans="1:24" ht="12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</row>
    <row r="44" spans="1:24" ht="12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</row>
    <row r="45" spans="1:24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</row>
    <row r="46" spans="1:24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</row>
    <row r="47" spans="1:24" ht="12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</row>
    <row r="48" spans="1:24" ht="12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</row>
    <row r="49" spans="1:24" ht="12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</row>
    <row r="50" spans="1:24" ht="12.7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  <row r="54" spans="1:24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</row>
    <row r="55" spans="1:24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</row>
    <row r="56" spans="1:24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</row>
    <row r="57" spans="1:24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</row>
    <row r="58" spans="1:24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  <c r="X58" s="91"/>
    </row>
    <row r="59" spans="1:24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</row>
    <row r="60" spans="1:24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</row>
    <row r="61" spans="1:24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</row>
    <row r="62" spans="1:24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</row>
    <row r="63" spans="1:24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</row>
    <row r="64" spans="1:24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</row>
    <row r="65" spans="1:24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</row>
    <row r="66" spans="1:24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</row>
    <row r="67" spans="1:24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</row>
    <row r="68" spans="1:24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</row>
    <row r="69" spans="1:24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  <c r="X69" s="91"/>
    </row>
    <row r="70" spans="1:24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</row>
    <row r="71" spans="1:24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</row>
    <row r="72" spans="1:24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</row>
    <row r="73" spans="1:24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  <c r="X73" s="91"/>
    </row>
    <row r="74" spans="1:24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</row>
    <row r="75" spans="1:24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</row>
    <row r="76" spans="1:24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</row>
    <row r="77" spans="1:24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</row>
    <row r="78" spans="1:24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91"/>
    </row>
    <row r="79" spans="1:24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  <c r="X79" s="91"/>
    </row>
    <row r="80" spans="1:24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  <c r="X80" s="91"/>
    </row>
    <row r="81" spans="1:24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  <c r="X81" s="91"/>
    </row>
    <row r="82" spans="1:24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</row>
    <row r="83" spans="1:24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  <c r="X83" s="91"/>
    </row>
    <row r="84" spans="1:24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</row>
    <row r="85" spans="1:24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  <c r="X85" s="91"/>
    </row>
    <row r="86" spans="1:24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  <c r="X86" s="91"/>
    </row>
    <row r="87" spans="1:24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91"/>
    </row>
    <row r="88" spans="1:24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91"/>
    </row>
    <row r="89" spans="1:24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91"/>
    </row>
    <row r="90" spans="1:24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</row>
    <row r="91" spans="1:24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</row>
    <row r="92" spans="1:24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</row>
    <row r="93" spans="1:24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  <c r="X93" s="91"/>
    </row>
    <row r="94" spans="1:24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</row>
    <row r="95" spans="1:24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  <c r="X95" s="91"/>
    </row>
    <row r="96" spans="1:24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</row>
    <row r="97" spans="1:24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  <c r="X97" s="91"/>
    </row>
    <row r="98" spans="1:24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</row>
    <row r="99" spans="1:24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  <c r="X99" s="91"/>
    </row>
    <row r="100" spans="1:24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</row>
    <row r="101" spans="1:24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1"/>
    </row>
    <row r="102" spans="1:24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</row>
    <row r="103" spans="1:24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  <c r="X103" s="91"/>
    </row>
    <row r="104" spans="1:24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  <c r="X104" s="91"/>
    </row>
    <row r="105" spans="1:24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</row>
    <row r="106" spans="1:24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</row>
    <row r="107" spans="1:24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  <c r="X107" s="91"/>
    </row>
    <row r="108" spans="1:24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</row>
    <row r="109" spans="1:24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  <c r="X109" s="91"/>
    </row>
    <row r="110" spans="1:24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</row>
    <row r="111" spans="1:24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  <c r="X111" s="91"/>
    </row>
    <row r="112" spans="1:24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</row>
    <row r="113" spans="1:24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  <c r="X113" s="91"/>
    </row>
    <row r="114" spans="1:24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</row>
    <row r="115" spans="1:24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  <c r="X115" s="91"/>
    </row>
    <row r="116" spans="1:24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</row>
    <row r="117" spans="1:24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  <c r="X117" s="91"/>
    </row>
    <row r="118" spans="1:24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  <c r="X118" s="91"/>
    </row>
    <row r="119" spans="1:24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  <c r="X119" s="91"/>
    </row>
    <row r="120" spans="1:24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  <c r="X120" s="91"/>
    </row>
    <row r="121" spans="1:24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  <c r="X121" s="91"/>
    </row>
    <row r="122" spans="1:24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</row>
    <row r="123" spans="1:24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  <c r="X123" s="91"/>
    </row>
    <row r="124" spans="1:24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  <c r="X124" s="91"/>
    </row>
    <row r="125" spans="1:24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  <c r="X125" s="91"/>
    </row>
    <row r="126" spans="1:24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</row>
    <row r="127" spans="1:24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  <c r="X127" s="91"/>
    </row>
    <row r="128" spans="1:24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</row>
    <row r="129" spans="1:24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  <c r="X129" s="91"/>
    </row>
    <row r="130" spans="1:24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</row>
    <row r="131" spans="1:24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  <c r="X131" s="91"/>
    </row>
    <row r="132" spans="1:24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  <c r="X132" s="91"/>
    </row>
    <row r="133" spans="1:24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  <c r="X133" s="91"/>
    </row>
    <row r="134" spans="1:24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  <c r="X134" s="91"/>
    </row>
    <row r="135" spans="1:24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  <c r="X135" s="91"/>
    </row>
    <row r="136" spans="1:24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</row>
    <row r="137" spans="1:24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</row>
    <row r="138" spans="1:24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</row>
    <row r="139" spans="1:24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  <c r="X139" s="91"/>
    </row>
    <row r="140" spans="1:24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  <c r="X140" s="91"/>
    </row>
    <row r="141" spans="1:24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  <c r="X141" s="91"/>
    </row>
    <row r="142" spans="1:24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</row>
    <row r="143" spans="1:24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  <c r="X143" s="91"/>
    </row>
    <row r="144" spans="1:24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  <c r="X144" s="91"/>
    </row>
    <row r="145" spans="1:24" ht="12.7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  <c r="X145" s="91"/>
    </row>
    <row r="146" spans="1:24" ht="12.7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  <c r="X146" s="91"/>
    </row>
    <row r="147" spans="1:24" ht="12.7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  <c r="X147" s="91"/>
    </row>
    <row r="148" spans="1:24" ht="12.7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  <c r="X148" s="91"/>
    </row>
    <row r="149" spans="1:24" ht="12.7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  <c r="X149" s="91"/>
    </row>
    <row r="150" spans="1:24" ht="12.7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  <c r="X150" s="91"/>
    </row>
    <row r="151" spans="1:24" ht="12.7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  <c r="X151" s="91"/>
    </row>
    <row r="152" spans="1:24" ht="12.7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  <c r="X152" s="91"/>
    </row>
    <row r="153" spans="1:24" ht="12.7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  <c r="X153" s="91"/>
    </row>
    <row r="154" spans="1:24" ht="12.7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  <c r="X154" s="91"/>
    </row>
    <row r="155" spans="1:24" ht="12.7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  <c r="X155" s="91"/>
    </row>
    <row r="156" spans="1:24" ht="12.7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  <c r="X156" s="91"/>
    </row>
    <row r="157" spans="1:24" ht="12.7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</row>
    <row r="158" spans="1:24" ht="12.7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</row>
    <row r="159" spans="1:24" ht="12.7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</row>
    <row r="160" spans="1:24" ht="12.7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  <c r="X160" s="91"/>
    </row>
    <row r="161" spans="1:24" ht="12.7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</row>
    <row r="162" spans="1:24" ht="12.7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  <c r="X162" s="91"/>
    </row>
    <row r="163" spans="1:24" ht="12.7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  <c r="X163" s="91"/>
    </row>
    <row r="164" spans="1:24" ht="12.7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</row>
    <row r="165" spans="1:24" ht="12.7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  <c r="X165" s="91"/>
    </row>
    <row r="166" spans="1:24" ht="12.7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  <c r="X166" s="91"/>
    </row>
    <row r="167" spans="1:24" ht="12.7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</row>
    <row r="168" spans="1:24" ht="12.7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</row>
    <row r="169" spans="1:24" ht="12.7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</row>
    <row r="170" spans="1:24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</row>
    <row r="171" spans="1:24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</row>
    <row r="172" spans="1:24" ht="12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</row>
    <row r="173" spans="1:24" ht="12.7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</row>
    <row r="174" spans="1:24" ht="12.7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  <c r="X174" s="91"/>
    </row>
    <row r="175" spans="1:24" ht="12.7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</row>
    <row r="176" spans="1:24" ht="12.7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  <c r="X176" s="91"/>
    </row>
    <row r="177" spans="1:24" ht="12.7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</row>
    <row r="178" spans="1:24" ht="12.7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  <c r="X178" s="91"/>
    </row>
    <row r="179" spans="1:24" ht="12.7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  <c r="X179" s="91"/>
    </row>
    <row r="180" spans="1:24" ht="12.7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</row>
    <row r="181" spans="1:24" ht="12.7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  <c r="X181" s="91"/>
    </row>
    <row r="182" spans="1:24" ht="12.7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  <c r="X182" s="91"/>
    </row>
    <row r="183" spans="1:24" ht="12.7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  <c r="X183" s="91"/>
    </row>
    <row r="184" spans="1:24" ht="12.7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  <c r="X184" s="91"/>
    </row>
    <row r="185" spans="1:24" ht="12.7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  <c r="X185" s="91"/>
    </row>
    <row r="186" spans="1:24" ht="12.7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  <c r="X186" s="91"/>
    </row>
    <row r="187" spans="1:24" ht="12.7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  <c r="X187" s="91"/>
    </row>
    <row r="188" spans="1:24" ht="12.7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  <c r="X188" s="91"/>
    </row>
    <row r="189" spans="1:24" ht="12.7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  <c r="X189" s="91"/>
    </row>
    <row r="190" spans="1:24" ht="12.7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  <c r="X190" s="91"/>
    </row>
    <row r="191" spans="1:24" ht="12.7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  <c r="X191" s="91"/>
    </row>
    <row r="192" spans="1:24" ht="12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  <c r="X192" s="91"/>
    </row>
    <row r="193" spans="1:24" ht="12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  <c r="X193" s="91"/>
    </row>
    <row r="194" spans="1:24" ht="12.7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  <c r="X194" s="91"/>
    </row>
    <row r="195" spans="1:24" ht="12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  <c r="X195" s="91"/>
    </row>
    <row r="196" spans="1:24" ht="12.7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  <c r="X196" s="91"/>
    </row>
    <row r="197" spans="1:24" ht="12.7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  <c r="X197" s="91"/>
    </row>
    <row r="198" spans="1:24" ht="12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  <c r="X198" s="91"/>
    </row>
    <row r="199" spans="1:24" ht="12.7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  <c r="X199" s="91"/>
    </row>
    <row r="200" spans="1:24" ht="12.7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  <c r="X200" s="91"/>
    </row>
    <row r="201" spans="1:24" ht="12.7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</row>
    <row r="202" spans="1:24" ht="12.7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</row>
    <row r="203" spans="1:24" ht="12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</row>
    <row r="204" spans="1:24" ht="12.7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</row>
    <row r="205" spans="1:24" ht="12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</row>
    <row r="206" spans="1:24" ht="12.7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</row>
    <row r="207" spans="1:24" ht="12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</row>
    <row r="208" spans="1:24" ht="12.7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</row>
    <row r="209" spans="1:24" ht="12.7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</row>
    <row r="210" spans="1:24" ht="12.7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</row>
    <row r="211" spans="1:24" ht="12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</row>
    <row r="212" spans="1:24" ht="12.7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</row>
    <row r="213" spans="1:24" ht="12.7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</row>
    <row r="214" spans="1:24" ht="12.7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</row>
    <row r="215" spans="1:24" ht="12.7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</row>
    <row r="216" spans="1:24" ht="12.7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</row>
    <row r="217" spans="1:24" ht="12.7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</row>
    <row r="218" spans="1:24" ht="12.7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</row>
    <row r="219" spans="1:24" ht="12.7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</row>
    <row r="220" spans="1:24" ht="12.7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</row>
    <row r="221" spans="1:24" ht="12.7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  <c r="X221" s="91"/>
    </row>
    <row r="222" spans="1:24" ht="12.7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  <c r="X222" s="91"/>
    </row>
    <row r="223" spans="1:24" ht="12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</row>
    <row r="224" spans="1:24" ht="12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</row>
    <row r="225" spans="1:24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</row>
    <row r="226" spans="1:24" ht="12.7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</row>
    <row r="227" spans="1:24" ht="12.7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</row>
    <row r="228" spans="1:24" ht="12.7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</row>
    <row r="229" spans="1:24" ht="12.7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</row>
    <row r="230" spans="1:24" ht="12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</row>
    <row r="231" spans="1:24" ht="12.7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</row>
    <row r="232" spans="1:24" ht="12.7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</row>
    <row r="233" spans="1:24" ht="12.7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</row>
    <row r="234" spans="1:24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</row>
    <row r="235" spans="1:24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</row>
    <row r="236" spans="1:24" ht="12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</row>
    <row r="237" spans="1:24" ht="12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</row>
    <row r="238" spans="1:24" ht="12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</row>
    <row r="239" spans="1:24" ht="12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</row>
    <row r="240" spans="1:24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</row>
    <row r="241" spans="1:24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</row>
    <row r="242" spans="1:24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</row>
    <row r="243" spans="1:24" ht="12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</row>
    <row r="244" spans="1:24" ht="12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</row>
    <row r="245" spans="1:24" ht="12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</row>
    <row r="246" spans="1:24" ht="12.7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</row>
    <row r="247" spans="1:24" ht="12.7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</row>
    <row r="248" spans="1:24" ht="12.7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</row>
    <row r="249" spans="1:24" ht="12.7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</row>
    <row r="250" spans="1:24" ht="12.7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</row>
    <row r="251" spans="1:24" ht="12.7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</row>
    <row r="252" spans="1:24" ht="12.7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</row>
    <row r="253" spans="1:24" ht="12.7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</row>
    <row r="254" spans="1:24" ht="12.7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</row>
    <row r="255" spans="1:24" ht="12.7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</row>
    <row r="256" spans="1:24" ht="12.7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</row>
    <row r="257" spans="1:24" ht="12.7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</row>
    <row r="258" spans="1:24" ht="12.7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</row>
    <row r="259" spans="1:24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</row>
    <row r="260" spans="1:24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</row>
    <row r="261" spans="1:24" ht="12.7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</row>
    <row r="262" spans="1:24" ht="12.7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</row>
    <row r="263" spans="1:24" ht="12.7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</row>
    <row r="264" spans="1:24" ht="12.7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</row>
    <row r="265" spans="1:24" ht="12.7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</row>
    <row r="266" spans="1:24" ht="12.7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</row>
    <row r="267" spans="1:24" ht="12.7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</row>
    <row r="268" spans="1:24" ht="12.7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</row>
    <row r="269" spans="1:24" ht="12.7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</row>
    <row r="270" spans="1:24" ht="12.7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</row>
    <row r="271" spans="1:24" ht="12.7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</row>
    <row r="272" spans="1:24" ht="12.7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</row>
    <row r="273" spans="1:24" ht="12.7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</row>
    <row r="274" spans="1:24" ht="12.7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</row>
    <row r="275" spans="1:24" ht="12.7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</row>
    <row r="276" spans="1:24" ht="12.7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</row>
    <row r="277" spans="1:24" ht="12.7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</row>
    <row r="278" spans="1:24" ht="12.7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</row>
    <row r="279" spans="1:24" ht="12.7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</row>
    <row r="280" spans="1:24" ht="12.7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</row>
    <row r="281" spans="1:24" ht="12.7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</row>
    <row r="282" spans="1:24" ht="12.7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</row>
    <row r="283" spans="1:24" ht="12.7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</row>
    <row r="284" spans="1:24" ht="12.7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</row>
    <row r="285" spans="1:24" ht="12.7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</row>
    <row r="286" spans="1:24" ht="12.7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</row>
    <row r="287" spans="1:24" ht="12.7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</row>
    <row r="288" spans="1:24" ht="12.7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</row>
    <row r="289" spans="1:24" ht="12.7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</row>
    <row r="290" spans="1:24" ht="12.7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</row>
    <row r="291" spans="1:24" ht="12.7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</row>
    <row r="292" spans="1:24" ht="12.7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</row>
    <row r="293" spans="1:24" ht="12.7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</row>
    <row r="294" spans="1:24" ht="12.7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</row>
    <row r="295" spans="1:24" ht="12.7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</row>
    <row r="296" spans="1:24" ht="12.7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</row>
    <row r="297" spans="1:24" ht="12.7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</row>
    <row r="298" spans="1:24" ht="12.7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</row>
    <row r="299" spans="1:24" ht="12.7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</row>
    <row r="300" spans="1:24" ht="12.7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</row>
    <row r="301" spans="1:24" ht="12.7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</row>
    <row r="302" spans="1:24" ht="12.7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</row>
    <row r="303" spans="1:24" ht="12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</row>
    <row r="304" spans="1:24" ht="12.7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</row>
    <row r="305" spans="1:24" ht="12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</row>
    <row r="306" spans="1:24" ht="12.7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</row>
    <row r="307" spans="1:24" ht="12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</row>
    <row r="308" spans="1:24" ht="12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</row>
    <row r="309" spans="1:24" ht="12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</row>
    <row r="310" spans="1:24" ht="12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</row>
    <row r="311" spans="1:24" ht="12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</row>
    <row r="312" spans="1:24" ht="12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</row>
    <row r="313" spans="1:24" ht="12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</row>
    <row r="314" spans="1:24" ht="12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</row>
    <row r="315" spans="1:24" ht="12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</row>
    <row r="316" spans="1:24" ht="12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</row>
    <row r="317" spans="1:24" ht="12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</row>
    <row r="318" spans="1:24" ht="12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</row>
    <row r="319" spans="1:24" ht="12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</row>
    <row r="320" spans="1:24" ht="12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</row>
    <row r="321" spans="1:24" ht="12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</row>
    <row r="322" spans="1:24" ht="12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</row>
    <row r="323" spans="1:24" ht="12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</row>
    <row r="324" spans="1:24" ht="12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</row>
    <row r="325" spans="1:24" ht="12.7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</row>
    <row r="326" spans="1:24" ht="12.7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</row>
    <row r="327" spans="1:24" ht="12.7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</row>
    <row r="328" spans="1:24" ht="12.7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</row>
    <row r="329" spans="1:24" ht="12.7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</row>
    <row r="330" spans="1:24" ht="12.7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</row>
    <row r="331" spans="1:24" ht="12.7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</row>
    <row r="332" spans="1:24" ht="12.7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</row>
    <row r="333" spans="1:24" ht="12.7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</row>
    <row r="334" spans="1:24" ht="12.7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</row>
    <row r="335" spans="1:24" ht="12.7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</row>
    <row r="336" spans="1:24" ht="12.7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</row>
    <row r="337" spans="1:24" ht="12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</row>
    <row r="338" spans="1:24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</row>
    <row r="339" spans="1:24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</row>
    <row r="340" spans="1:24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</row>
    <row r="341" spans="1:24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</row>
    <row r="342" spans="1:24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</row>
    <row r="343" spans="1:24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</row>
    <row r="344" spans="1:24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</row>
    <row r="345" spans="1:24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</row>
    <row r="346" spans="1:24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</row>
    <row r="347" spans="1:24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</row>
    <row r="348" spans="1:24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</row>
    <row r="349" spans="1:24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</row>
    <row r="350" spans="1:24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</row>
    <row r="351" spans="1:24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</row>
    <row r="352" spans="1:24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</row>
    <row r="353" spans="1:24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</row>
    <row r="354" spans="1:24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</row>
    <row r="355" spans="1:24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</row>
    <row r="356" spans="1:24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</row>
    <row r="357" spans="1:24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</row>
    <row r="358" spans="1:24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</row>
    <row r="359" spans="1:24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</row>
    <row r="360" spans="1:24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</row>
    <row r="361" spans="1:24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</row>
    <row r="362" spans="1:24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</row>
    <row r="363" spans="1:24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</row>
    <row r="364" spans="1:24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</row>
    <row r="365" spans="1:24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</row>
    <row r="366" spans="1:24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</row>
    <row r="367" spans="1:24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</row>
    <row r="368" spans="1:24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</row>
    <row r="369" spans="1:24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</row>
    <row r="370" spans="1:24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</row>
    <row r="371" spans="1:24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</row>
    <row r="372" spans="1:24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</row>
    <row r="373" spans="1:24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</row>
    <row r="374" spans="1:24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</row>
    <row r="375" spans="1:24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</row>
    <row r="376" spans="1:24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</row>
    <row r="377" spans="1:24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</row>
    <row r="378" spans="1:24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</row>
    <row r="379" spans="1:24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</row>
    <row r="380" spans="1:24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</row>
    <row r="381" spans="1:24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</row>
    <row r="382" spans="1:24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</row>
    <row r="383" spans="1:24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</row>
    <row r="384" spans="1:24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</row>
    <row r="385" spans="1:24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</row>
    <row r="386" spans="1:24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</row>
    <row r="387" spans="1:24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</row>
    <row r="388" spans="1:24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</row>
    <row r="389" spans="1:24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</row>
    <row r="390" spans="1:24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</row>
    <row r="391" spans="1:24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</row>
    <row r="392" spans="1:24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</row>
    <row r="393" spans="1:24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</row>
    <row r="394" spans="1:24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</row>
    <row r="395" spans="1:24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</row>
    <row r="396" spans="1:24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</row>
    <row r="397" spans="1:24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</row>
    <row r="398" spans="1:24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</row>
    <row r="399" spans="1:24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</row>
    <row r="400" spans="1:24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</row>
    <row r="401" spans="1:24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</row>
    <row r="402" spans="1:24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</row>
    <row r="403" spans="1:24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</row>
    <row r="404" spans="1:24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</row>
    <row r="405" spans="1:24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</row>
    <row r="406" spans="1:24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</row>
    <row r="407" spans="1:24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</row>
    <row r="408" spans="1:24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</row>
    <row r="409" spans="1:24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</row>
    <row r="410" spans="1:24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</row>
    <row r="411" spans="1:24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</row>
    <row r="412" spans="1:24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</row>
    <row r="413" spans="1:24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</row>
    <row r="414" spans="1:24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</row>
    <row r="415" spans="1:24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</row>
    <row r="416" spans="1:24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</row>
    <row r="417" spans="1:24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</row>
    <row r="418" spans="1:24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</row>
    <row r="419" spans="1:24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</row>
    <row r="420" spans="1:24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</row>
    <row r="421" spans="1:24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</row>
    <row r="422" spans="1:24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</row>
    <row r="423" spans="1:24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</row>
    <row r="424" spans="1:24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</row>
    <row r="425" spans="1:24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</row>
    <row r="426" spans="1:24" ht="12.7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</row>
    <row r="427" spans="1:24" ht="12.7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</row>
    <row r="428" spans="1:24" ht="12.7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</row>
    <row r="429" spans="1:24" ht="12.7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</row>
    <row r="430" spans="1:24" ht="12.7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</row>
    <row r="431" spans="1:24" ht="12.7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</row>
    <row r="432" spans="1:24" ht="12.7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</row>
    <row r="433" spans="1:24" ht="12.7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</row>
    <row r="434" spans="1:24" ht="12.7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</row>
    <row r="435" spans="1:24" ht="12.7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</row>
    <row r="436" spans="1:24" ht="12.7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</row>
    <row r="437" spans="1:24" ht="12.7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</row>
    <row r="438" spans="1:24" ht="12.7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</row>
    <row r="439" spans="1:24" ht="12.7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</row>
    <row r="440" spans="1:24" ht="12.7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</row>
    <row r="441" spans="1:24" ht="12.7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</row>
    <row r="442" spans="1:24" ht="12.7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</row>
    <row r="443" spans="1:24" ht="12.7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</row>
    <row r="444" spans="1:24" ht="12.7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</row>
    <row r="445" spans="1:24" ht="12.7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</row>
    <row r="446" spans="1:24" ht="12.7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</row>
    <row r="447" spans="1:24" ht="12.75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</row>
    <row r="448" spans="1:24" ht="12.75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</row>
    <row r="449" spans="1:24" ht="12.75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</row>
    <row r="450" spans="1:24" ht="12.75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</row>
    <row r="451" spans="1:24" ht="12.75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</row>
    <row r="452" spans="1:24" ht="12.75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</row>
    <row r="453" spans="1:24" ht="12.75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</row>
    <row r="454" spans="1:24" ht="12.75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</row>
    <row r="455" spans="1:24" ht="12.75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</row>
    <row r="456" spans="1:24" ht="12.75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</row>
    <row r="457" spans="1:24" ht="12.75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</row>
    <row r="458" spans="1:24" ht="12.75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</row>
    <row r="459" spans="1:24" ht="12.75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</row>
    <row r="460" spans="1:24" ht="12.75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</row>
    <row r="461" spans="1:24" ht="12.75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</row>
    <row r="462" spans="1:24" ht="12.75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</row>
    <row r="463" spans="1:24" ht="12.75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</row>
    <row r="464" spans="1:24" ht="12.75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</row>
    <row r="465" spans="1:24" ht="12.75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</row>
    <row r="466" spans="1:24" ht="12.75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</row>
    <row r="467" spans="1:24" ht="12.75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</row>
    <row r="468" spans="1:24" ht="12.75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</row>
    <row r="469" spans="1:24" ht="12.75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</row>
    <row r="470" spans="1:24" ht="12.75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</row>
    <row r="471" spans="1:24" ht="12.75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</row>
    <row r="472" spans="1:24" ht="12.7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</row>
    <row r="473" spans="1:24" ht="12.7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</row>
    <row r="474" spans="1:24" ht="12.75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</row>
    <row r="475" spans="1:24" ht="12.75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</row>
    <row r="476" spans="1:24" ht="12.75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</row>
    <row r="477" spans="1:24" ht="12.75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</row>
    <row r="478" spans="1:24" ht="12.75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</row>
    <row r="479" spans="1:24" ht="12.75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</row>
    <row r="480" spans="1:24" ht="12.75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</row>
    <row r="481" spans="1:24" ht="12.75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</row>
    <row r="482" spans="1:24" ht="12.75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</row>
    <row r="483" spans="1:24" ht="12.75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</row>
    <row r="484" spans="1:24" ht="12.75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</row>
    <row r="485" spans="1:24" ht="12.75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</row>
    <row r="486" spans="1:24" ht="12.75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</row>
    <row r="487" spans="1:24" ht="12.75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</row>
    <row r="488" spans="1:24" ht="12.75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</row>
    <row r="489" spans="1:24" ht="12.75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</row>
    <row r="490" spans="1:24" ht="12.75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</row>
    <row r="491" spans="1:24" ht="12.75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</row>
    <row r="492" spans="1:24" ht="12.75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</row>
    <row r="493" spans="1:24" ht="12.75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</row>
    <row r="494" spans="1:24" ht="12.75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</row>
    <row r="495" spans="1:24" ht="12.75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</row>
    <row r="496" spans="1:24" ht="12.75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</row>
    <row r="497" spans="1:24" ht="12.75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</row>
    <row r="498" spans="1:24" ht="12.75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</row>
    <row r="499" spans="1:24" ht="12.7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</row>
    <row r="500" spans="1:24" ht="12.75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</row>
    <row r="501" spans="1:24" ht="12.75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</row>
    <row r="502" spans="1:24" ht="12.75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</row>
    <row r="503" spans="1:24" ht="12.75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</row>
    <row r="504" spans="1:24" ht="12.75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</row>
    <row r="505" spans="1:24" ht="12.75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</row>
    <row r="506" spans="1:24" ht="12.75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</row>
    <row r="507" spans="1:24" ht="12.75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</row>
    <row r="508" spans="1:24" ht="12.75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</row>
    <row r="509" spans="1:24" ht="12.75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</row>
    <row r="510" spans="1:24" ht="12.75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</row>
    <row r="511" spans="1:24" ht="12.75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</row>
    <row r="512" spans="1:24" ht="12.75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</row>
    <row r="513" spans="1:24" ht="12.75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</row>
    <row r="514" spans="1:24" ht="12.75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</row>
    <row r="515" spans="1:24" ht="12.75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</row>
    <row r="516" spans="1:24" ht="12.75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</row>
    <row r="517" spans="1:24" ht="12.75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</row>
    <row r="518" spans="1:24" ht="12.75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</row>
    <row r="519" spans="1:24" ht="12.75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</row>
    <row r="520" spans="1:24" ht="12.75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</row>
    <row r="521" spans="1:24" ht="12.75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</row>
    <row r="522" spans="1:24" ht="12.75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</row>
    <row r="523" spans="1:24" ht="12.75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</row>
    <row r="524" spans="1:24" ht="12.75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</row>
    <row r="525" spans="1:24" ht="12.75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</row>
    <row r="526" spans="1:24" ht="12.75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</row>
    <row r="527" spans="1:24" ht="12.75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</row>
    <row r="528" spans="1:24" ht="12.75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</row>
    <row r="529" spans="1:24" ht="12.75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</row>
    <row r="530" spans="1:24" ht="12.75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</row>
    <row r="531" spans="1:24" ht="12.75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</row>
    <row r="532" spans="1:24" ht="12.75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</row>
    <row r="533" spans="1:24" ht="12.75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</row>
    <row r="534" spans="1:24" ht="12.75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</row>
    <row r="535" spans="1:24" ht="12.75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</row>
    <row r="536" spans="1:24" ht="12.75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</row>
    <row r="537" spans="1:24" ht="12.75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</row>
    <row r="538" spans="1:24" ht="12.75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</row>
    <row r="539" spans="1:24" ht="12.75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</row>
    <row r="540" spans="1:24" ht="12.75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</row>
    <row r="541" spans="1:24" ht="12.75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</row>
    <row r="542" spans="1:24" ht="12.75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</row>
    <row r="543" spans="1:24" ht="12.75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</row>
    <row r="544" spans="1:24" ht="12.75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</row>
    <row r="545" spans="1:24" ht="12.75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</row>
    <row r="546" spans="1:24" ht="12.75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</row>
    <row r="547" spans="1:24" ht="12.75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</row>
    <row r="548" spans="1:24" ht="12.75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</row>
    <row r="549" spans="1:24" ht="12.75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</row>
    <row r="550" spans="1:24" ht="12.75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</row>
    <row r="551" spans="1:24" ht="12.75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</row>
    <row r="552" spans="1:24" ht="12.75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</row>
    <row r="553" spans="1:24" ht="12.75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</row>
    <row r="554" spans="1:24" ht="12.75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</row>
    <row r="555" spans="1:24" ht="12.75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</row>
    <row r="556" spans="1:24" ht="12.75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</row>
    <row r="557" spans="1:24" ht="12.75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</row>
    <row r="558" spans="1:24" ht="12.75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</row>
    <row r="559" spans="1:24" ht="12.75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</row>
    <row r="560" spans="1:24" ht="12.75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</row>
    <row r="561" spans="1:24" ht="12.75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</row>
    <row r="562" spans="1:24" ht="12.75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</row>
    <row r="563" spans="1:24" ht="12.75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</row>
    <row r="564" spans="1:24" ht="12.75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</row>
    <row r="565" spans="1:24" ht="12.75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</row>
    <row r="566" spans="1:24" ht="12.75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</row>
    <row r="567" spans="1:24" ht="12.75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</row>
    <row r="568" spans="1:24" ht="12.75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</row>
    <row r="569" spans="1:24" ht="12.75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</row>
    <row r="570" spans="1:24" ht="12.75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</row>
    <row r="571" spans="1:24" ht="12.75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</row>
    <row r="572" spans="1:24" ht="12.75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</row>
    <row r="573" spans="1:24" ht="12.75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</row>
    <row r="574" spans="1:24" ht="12.75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</row>
    <row r="575" spans="1:24" ht="12.75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</row>
    <row r="576" spans="1:24" ht="12.75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</row>
  </sheetData>
  <sheetProtection/>
  <mergeCells count="4">
    <mergeCell ref="E5:F5"/>
    <mergeCell ref="B5:D5"/>
    <mergeCell ref="G5:H5"/>
    <mergeCell ref="A1:O2"/>
  </mergeCells>
  <conditionalFormatting sqref="G7 G9">
    <cfRule type="expression" priority="1" dxfId="203" stopIfTrue="1">
      <formula>IF(AND($F$7=$F$9,$F$7&lt;&gt;"",$F$9&lt;&gt;""),1,0)</formula>
    </cfRule>
  </conditionalFormatting>
  <conditionalFormatting sqref="G11 G13">
    <cfRule type="expression" priority="2" dxfId="203" stopIfTrue="1">
      <formula>IF(AND($F$11=$F$13,$F$11&lt;&gt;"",$F$13&lt;&gt;""),1,0)</formula>
    </cfRule>
  </conditionalFormatting>
  <conditionalFormatting sqref="G15 G17">
    <cfRule type="expression" priority="3" dxfId="203" stopIfTrue="1">
      <formula>IF(AND($F$15=$F$17,$F$15&lt;&gt;"",$F$17&lt;&gt;""),1,0)</formula>
    </cfRule>
  </conditionalFormatting>
  <conditionalFormatting sqref="G19 G21">
    <cfRule type="expression" priority="4" dxfId="203" stopIfTrue="1">
      <formula>IF(AND($F$19=$F$21,$F$19&lt;&gt;"",$F$21&lt;&gt;""),1,0)</formula>
    </cfRule>
  </conditionalFormatting>
  <conditionalFormatting sqref="G25 G23">
    <cfRule type="expression" priority="5" dxfId="203" stopIfTrue="1">
      <formula>IF(AND($F$23=$F$25,$F$23&lt;&gt;"",$F$25&lt;&gt;""),1,0)</formula>
    </cfRule>
  </conditionalFormatting>
  <conditionalFormatting sqref="G29 G31">
    <cfRule type="expression" priority="6" dxfId="203" stopIfTrue="1">
      <formula>IF(AND($F$29=$F$31,$F$29&lt;&gt;"",$F$31&lt;&gt;""),1,0)</formula>
    </cfRule>
  </conditionalFormatting>
  <conditionalFormatting sqref="G33 G35">
    <cfRule type="expression" priority="7" dxfId="203" stopIfTrue="1">
      <formula>IF(AND($F$33=$F$35,$F$33&lt;&gt;"",$F$35&lt;&gt;""),1,0)</formula>
    </cfRule>
  </conditionalFormatting>
  <conditionalFormatting sqref="G37 G39">
    <cfRule type="expression" priority="8" dxfId="203" stopIfTrue="1">
      <formula>IF(AND($F$37=$F$39,$F$37&lt;&gt;"",$F$39&lt;&gt;""),1,0)</formula>
    </cfRule>
  </conditionalFormatting>
  <conditionalFormatting sqref="A8:E8 D24 C11:C12 D16 D34">
    <cfRule type="expression" priority="9" dxfId="0" stopIfTrue="1">
      <formula>IF(OR($E$8="en juego",$E$8="hoy!"),1,0)</formula>
    </cfRule>
  </conditionalFormatting>
  <conditionalFormatting sqref="A38:B38 E38">
    <cfRule type="expression" priority="10" dxfId="0" stopIfTrue="1">
      <formula>IF(OR($E$38="en juego",$E$38="hoy!"),1,0)</formula>
    </cfRule>
  </conditionalFormatting>
  <conditionalFormatting sqref="A34:C34 E34 C38">
    <cfRule type="expression" priority="11" dxfId="0" stopIfTrue="1">
      <formula>IF(OR($E$34="en juego",$E$34="hoy!"),1,0)</formula>
    </cfRule>
  </conditionalFormatting>
  <conditionalFormatting sqref="A30:B30 E30">
    <cfRule type="expression" priority="12" dxfId="0" stopIfTrue="1">
      <formula>IF(OR($E$30="en juego",$E$30="hoy!"),1,0)</formula>
    </cfRule>
  </conditionalFormatting>
  <conditionalFormatting sqref="A24:C24 E24 C30">
    <cfRule type="expression" priority="13" dxfId="0" stopIfTrue="1">
      <formula>IF(OR($E$24="en juego",$E$24="hoy!"),1,0)</formula>
    </cfRule>
  </conditionalFormatting>
  <conditionalFormatting sqref="A20:B20 E20">
    <cfRule type="expression" priority="14" dxfId="0" stopIfTrue="1">
      <formula>IF(OR($E$20="en juego",$E$20="hoy!"),1,0)</formula>
    </cfRule>
  </conditionalFormatting>
  <conditionalFormatting sqref="A16:C16 E16 C20">
    <cfRule type="expression" priority="15" dxfId="0" stopIfTrue="1">
      <formula>IF(OR($E$16="en juego",$E$16="hoy!"),1,0)</formula>
    </cfRule>
  </conditionalFormatting>
  <conditionalFormatting sqref="A12:B12 D12:E12 D30 D20 D38">
    <cfRule type="expression" priority="16" dxfId="0" stopIfTrue="1">
      <formula>IF(OR($E$12="en juego",$E$12="hoy!"),1,0)</formula>
    </cfRule>
  </conditionalFormatting>
  <dataValidations count="2">
    <dataValidation type="whole" allowBlank="1" showErrorMessage="1" errorTitle="Dato no válido" error="Ingrese sólo un número entero&#10;entre 0 y 99." sqref="F23 F7 F9 F11 F13 F15 F17 F19 F21 F31 F35 F29 F37 F33 F39 F25">
      <formula1>0</formula1>
      <formula2>99</formula2>
    </dataValidation>
    <dataValidation type="custom" showErrorMessage="1" errorTitle="Dato no válido" error="Debe introducir antes el resultado del partido." sqref="G7 G9 G11 G13 G15 G17 G21 G25 G31 G39 G37 G33 G35 G29 G23 G19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140625" style="86" customWidth="1"/>
    <col min="2" max="2" width="14.7109375" style="86" customWidth="1"/>
    <col min="3" max="4" width="6.7109375" style="86" customWidth="1"/>
    <col min="5" max="5" width="15.7109375" style="86" customWidth="1"/>
    <col min="6" max="6" width="3.7109375" style="86" customWidth="1"/>
    <col min="7" max="7" width="2.00390625" style="86" customWidth="1"/>
    <col min="8" max="8" width="6.421875" style="86" customWidth="1"/>
    <col min="9" max="9" width="11.7109375" style="86" customWidth="1"/>
    <col min="10" max="10" width="15.7109375" style="86" customWidth="1"/>
    <col min="11" max="11" width="3.7109375" style="86" customWidth="1"/>
    <col min="12" max="12" width="7.7109375" style="86" bestFit="1" customWidth="1"/>
    <col min="13" max="13" width="5.421875" style="86" bestFit="1" customWidth="1"/>
    <col min="14" max="14" width="1.7109375" style="86" customWidth="1"/>
    <col min="15" max="16384" width="9.140625" style="86" customWidth="1"/>
  </cols>
  <sheetData>
    <row r="1" spans="1:21" s="90" customFormat="1" ht="34.5" customHeight="1">
      <c r="A1" s="324" t="s">
        <v>83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88"/>
      <c r="Q1" s="88"/>
      <c r="R1" s="88"/>
      <c r="S1" s="88"/>
      <c r="T1" s="89"/>
      <c r="U1" s="89"/>
    </row>
    <row r="2" spans="1:21" s="9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88"/>
      <c r="Q2" s="88"/>
      <c r="R2" s="88"/>
      <c r="S2" s="88"/>
      <c r="T2" s="89"/>
      <c r="U2" s="89"/>
    </row>
    <row r="3" spans="1:19" ht="15" customHeight="1">
      <c r="A3" s="46"/>
      <c r="B3" s="46"/>
      <c r="C3" s="46"/>
      <c r="D3" s="46"/>
      <c r="E3" s="49"/>
      <c r="F3" s="63"/>
      <c r="G3" s="46"/>
      <c r="H3" s="46"/>
      <c r="I3" s="46"/>
      <c r="J3" s="46"/>
      <c r="K3" s="46"/>
      <c r="L3" s="64"/>
      <c r="M3" s="65"/>
      <c r="N3" s="46"/>
      <c r="O3" s="46"/>
      <c r="P3" s="46"/>
      <c r="Q3" s="46"/>
      <c r="R3" s="46"/>
      <c r="S3" s="46"/>
    </row>
    <row r="4" spans="1:19" ht="12.75" customHeight="1">
      <c r="A4" s="46"/>
      <c r="B4" s="46"/>
      <c r="C4" s="46"/>
      <c r="D4" s="46"/>
      <c r="E4" s="45"/>
      <c r="F4" s="65"/>
      <c r="G4" s="46"/>
      <c r="H4" s="46"/>
      <c r="I4" s="46"/>
      <c r="J4" s="46"/>
      <c r="K4" s="46"/>
      <c r="L4" s="128">
        <f ca="1">TODAY()</f>
        <v>41799</v>
      </c>
      <c r="M4" s="129">
        <f ca="1">NOW()</f>
        <v>41799.738571875</v>
      </c>
      <c r="N4" s="46"/>
      <c r="O4" s="68" t="s">
        <v>64</v>
      </c>
      <c r="P4" s="46"/>
      <c r="Q4" s="46"/>
      <c r="R4" s="46"/>
      <c r="S4" s="46"/>
    </row>
    <row r="5" spans="1:19" ht="12" customHeight="1">
      <c r="A5" s="46"/>
      <c r="B5" s="363" t="s">
        <v>74</v>
      </c>
      <c r="C5" s="363"/>
      <c r="D5" s="363"/>
      <c r="E5" s="363" t="s">
        <v>75</v>
      </c>
      <c r="F5" s="363"/>
      <c r="G5" s="364" t="s">
        <v>76</v>
      </c>
      <c r="H5" s="364"/>
      <c r="I5" s="127"/>
      <c r="J5" s="130" t="s">
        <v>77</v>
      </c>
      <c r="K5" s="46"/>
      <c r="L5" s="131"/>
      <c r="M5" s="46"/>
      <c r="N5" s="46"/>
      <c r="O5" s="46"/>
      <c r="P5" s="46"/>
      <c r="Q5" s="46"/>
      <c r="R5" s="46"/>
      <c r="S5" s="46"/>
    </row>
    <row r="6" spans="1:19" ht="12" customHeight="1">
      <c r="A6" s="50"/>
      <c r="B6" s="46"/>
      <c r="C6" s="46"/>
      <c r="D6" s="46"/>
      <c r="E6" s="74"/>
      <c r="F6" s="74"/>
      <c r="G6" s="74"/>
      <c r="H6" s="74"/>
      <c r="I6" s="74"/>
      <c r="J6" s="74"/>
      <c r="K6" s="46"/>
      <c r="L6" s="46"/>
      <c r="M6" s="46"/>
      <c r="N6" s="46"/>
      <c r="O6" s="46"/>
      <c r="P6" s="46"/>
      <c r="Q6" s="46"/>
      <c r="R6" s="46"/>
      <c r="S6" s="46"/>
    </row>
    <row r="7" spans="1:19" ht="14.25" customHeight="1">
      <c r="A7" s="50"/>
      <c r="B7" s="46"/>
      <c r="C7" s="46"/>
      <c r="D7" s="46"/>
      <c r="E7" s="132" t="str">
        <f>'Octavos de Final'!J8</f>
        <v>INGENACHAS</v>
      </c>
      <c r="F7" s="133">
        <v>1</v>
      </c>
      <c r="G7" s="134"/>
      <c r="H7" s="135"/>
      <c r="I7" s="74"/>
      <c r="J7" s="74"/>
      <c r="K7" s="46"/>
      <c r="L7" s="46"/>
      <c r="M7" s="46"/>
      <c r="N7" s="46"/>
      <c r="O7" s="46"/>
      <c r="P7" s="46"/>
      <c r="Q7" s="46"/>
      <c r="R7" s="46"/>
      <c r="S7" s="46"/>
    </row>
    <row r="8" spans="1:19" ht="14.25" customHeight="1">
      <c r="A8" s="50" t="str">
        <f>IF(OR(E8="en juego",E8="hoy!",E8="finalizado"),"  -&gt;     A","A")</f>
        <v>A</v>
      </c>
      <c r="B8" s="136"/>
      <c r="C8" s="137">
        <v>40361</v>
      </c>
      <c r="D8" s="81">
        <v>0.6666666666666666</v>
      </c>
      <c r="E8" s="138">
        <f>IF(OR(C8="",D8="",C8&lt;$L$4),"",IF(C8=$L$4,IF(AND(D8&lt;=$S$24,$S$24&lt;=(D8+0.08333333333)),"en juego",IF($S$24&lt;D8,"hoy!","finalizado")),IF($L$4&gt;C8,"finalizado","")))</f>
      </c>
      <c r="F8" s="48"/>
      <c r="G8" s="83"/>
      <c r="H8" s="84"/>
      <c r="I8" s="78"/>
      <c r="J8" s="139" t="str">
        <f>IF(AND(E7&lt;&gt;"",E9&lt;&gt;""),IF(OR(F7="",F9="",AND(F7=F9,OR(G7="",G9=""))),"CF1",IF(F7=F9,IF(G7&gt;G9,E7,E9),IF(F7&gt;F9,E7,E9))),"")</f>
        <v>INGENACHAS</v>
      </c>
      <c r="K8" s="46"/>
      <c r="L8" s="46"/>
      <c r="M8" s="46"/>
      <c r="N8" s="46"/>
      <c r="O8" s="46"/>
      <c r="P8" s="46"/>
      <c r="Q8" s="46"/>
      <c r="R8" s="46"/>
      <c r="S8" s="46"/>
    </row>
    <row r="9" spans="1:19" ht="14.25" customHeight="1">
      <c r="A9" s="50"/>
      <c r="B9" s="140"/>
      <c r="C9" s="46"/>
      <c r="D9" s="46"/>
      <c r="E9" s="132" t="str">
        <f>'Octavos de Final'!J12</f>
        <v>1ero Grupo C</v>
      </c>
      <c r="F9" s="133">
        <v>0</v>
      </c>
      <c r="G9" s="141"/>
      <c r="H9" s="142"/>
      <c r="I9" s="74"/>
      <c r="J9" s="74"/>
      <c r="K9" s="46"/>
      <c r="L9" s="46"/>
      <c r="M9" s="46"/>
      <c r="N9" s="46"/>
      <c r="O9" s="46"/>
      <c r="P9" s="46"/>
      <c r="Q9" s="46"/>
      <c r="R9" s="46"/>
      <c r="S9" s="46"/>
    </row>
    <row r="10" spans="1:19" ht="15" customHeight="1">
      <c r="A10" s="50"/>
      <c r="B10" s="140"/>
      <c r="C10" s="46"/>
      <c r="D10" s="46"/>
      <c r="E10" s="74"/>
      <c r="F10" s="48"/>
      <c r="G10" s="74"/>
      <c r="H10" s="74"/>
      <c r="I10" s="74"/>
      <c r="J10" s="74"/>
      <c r="K10" s="46"/>
      <c r="L10" s="46"/>
      <c r="M10" s="46"/>
      <c r="N10" s="46"/>
      <c r="O10" s="46"/>
      <c r="P10" s="46"/>
      <c r="Q10" s="46"/>
      <c r="R10" s="46"/>
      <c r="S10" s="46"/>
    </row>
    <row r="11" spans="1:19" ht="14.25" customHeight="1">
      <c r="A11" s="50"/>
      <c r="B11" s="140"/>
      <c r="C11" s="46"/>
      <c r="D11" s="46"/>
      <c r="E11" s="132" t="str">
        <f>'Octavos de Final'!J24</f>
        <v>1ero Grupo E</v>
      </c>
      <c r="F11" s="133">
        <v>1</v>
      </c>
      <c r="G11" s="134"/>
      <c r="H11" s="135"/>
      <c r="I11" s="74"/>
      <c r="J11" s="74"/>
      <c r="K11" s="46"/>
      <c r="L11" s="46"/>
      <c r="M11" s="46"/>
      <c r="N11" s="46"/>
      <c r="O11" s="46"/>
      <c r="P11" s="46"/>
      <c r="Q11" s="46"/>
      <c r="R11" s="46"/>
      <c r="S11" s="46"/>
    </row>
    <row r="12" spans="1:19" ht="14.25" customHeight="1">
      <c r="A12" s="50" t="str">
        <f>IF(OR(E12="en juego",E12="hoy!",E12="finalizado"),"  -&gt;     B","B")</f>
        <v>B</v>
      </c>
      <c r="B12" s="136"/>
      <c r="C12" s="137">
        <v>40361</v>
      </c>
      <c r="D12" s="81">
        <v>0.8541666666666666</v>
      </c>
      <c r="E12" s="138">
        <f>IF(OR(C12="",D12="",C12&lt;$L$4),"",IF(C12=$L$4,IF(AND(D12&lt;=$S$24,$S$24&lt;=(D12+0.08333333333)),"en juego",IF($S$24&lt;D12,"hoy!","finalizado")),IF($L$4&gt;C12,"finalizado","")))</f>
      </c>
      <c r="F12" s="48"/>
      <c r="G12" s="83"/>
      <c r="H12" s="84"/>
      <c r="I12" s="78"/>
      <c r="J12" s="139" t="str">
        <f>IF(AND(E11&lt;&gt;"",E13&lt;&gt;""),IF(OR(F11="",F13="",AND(F11=F13,OR(G11="",G13=""))),"CF2",IF(F11=F13,IF(G11&gt;G13,E11,E13),IF(F11&gt;F13,E11,E13))),"")</f>
        <v>1ero Grupo E</v>
      </c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4.25" customHeight="1">
      <c r="A13" s="50"/>
      <c r="B13" s="140"/>
      <c r="C13" s="46"/>
      <c r="D13" s="46"/>
      <c r="E13" s="132" t="str">
        <f>'Octavos de Final'!J30</f>
        <v>1ero Grupo G</v>
      </c>
      <c r="F13" s="133">
        <v>0</v>
      </c>
      <c r="G13" s="141"/>
      <c r="H13" s="142"/>
      <c r="I13" s="74"/>
      <c r="J13" s="74"/>
      <c r="K13" s="46"/>
      <c r="L13" s="46"/>
      <c r="M13" s="46"/>
      <c r="N13" s="46"/>
      <c r="O13" s="46"/>
      <c r="P13" s="46"/>
      <c r="Q13" s="46"/>
      <c r="R13" s="46"/>
      <c r="S13" s="46"/>
    </row>
    <row r="14" spans="1:19" ht="15" customHeight="1">
      <c r="A14" s="50"/>
      <c r="B14" s="140"/>
      <c r="C14" s="46"/>
      <c r="D14" s="46"/>
      <c r="E14" s="74"/>
      <c r="F14" s="48"/>
      <c r="G14" s="74"/>
      <c r="H14" s="74"/>
      <c r="I14" s="74"/>
      <c r="J14" s="74"/>
      <c r="K14" s="46"/>
      <c r="L14" s="46"/>
      <c r="M14" s="46"/>
      <c r="N14" s="46"/>
      <c r="O14" s="46"/>
      <c r="P14" s="46"/>
      <c r="Q14" s="46"/>
      <c r="R14" s="46"/>
      <c r="S14" s="46"/>
    </row>
    <row r="15" spans="1:19" ht="14.25" customHeight="1">
      <c r="A15" s="50"/>
      <c r="B15" s="140"/>
      <c r="C15" s="46"/>
      <c r="D15" s="46"/>
      <c r="E15" s="132" t="str">
        <f>'Octavos de Final'!J16</f>
        <v>MOLOCHITAS</v>
      </c>
      <c r="F15" s="133">
        <v>1</v>
      </c>
      <c r="G15" s="134"/>
      <c r="H15" s="135"/>
      <c r="I15" s="74"/>
      <c r="J15" s="74"/>
      <c r="K15" s="46"/>
      <c r="L15" s="46"/>
      <c r="M15" s="46"/>
      <c r="N15" s="46"/>
      <c r="O15" s="46"/>
      <c r="P15" s="46"/>
      <c r="Q15" s="46"/>
      <c r="R15" s="46"/>
      <c r="S15" s="46"/>
    </row>
    <row r="16" spans="1:19" ht="14.25" customHeight="1">
      <c r="A16" s="50" t="str">
        <f>IF(OR(E16="en juego",E16="hoy!",E16="finalizado"),"  -&gt;     C","C")</f>
        <v>C</v>
      </c>
      <c r="B16" s="136"/>
      <c r="C16" s="137">
        <v>40362</v>
      </c>
      <c r="D16" s="81">
        <v>0.6666666666666666</v>
      </c>
      <c r="E16" s="138">
        <f>IF(OR(C16="",D16="",C16&lt;$L$4),"",IF(C16=$L$4,IF(AND(D16&lt;=$S$24,$S$24&lt;=(D16+0.08333333333)),"en juego",IF($S$24&lt;D16,"hoy!","finalizado")),IF($L$4&gt;C16,"finalizado","")))</f>
      </c>
      <c r="F16" s="48"/>
      <c r="G16" s="83"/>
      <c r="H16" s="84"/>
      <c r="I16" s="78"/>
      <c r="J16" s="139" t="str">
        <f>IF(AND(E15&lt;&gt;"",E17&lt;&gt;""),IF(OR(F15="",F17="",AND(F15=F17,OR(G15="",G17=""))),"CF3",IF(F15=F17,IF(G15&gt;G17,E15,E17),IF(F15&gt;F17,E15,E17))),"")</f>
        <v>MOLOCHITAS</v>
      </c>
      <c r="K16" s="46"/>
      <c r="L16" s="46"/>
      <c r="M16" s="46"/>
      <c r="N16" s="46"/>
      <c r="O16" s="46"/>
      <c r="P16" s="46"/>
      <c r="Q16" s="46"/>
      <c r="R16" s="46"/>
      <c r="S16" s="46"/>
    </row>
    <row r="17" spans="1:19" ht="14.25" customHeight="1">
      <c r="A17" s="50"/>
      <c r="B17" s="140"/>
      <c r="C17" s="46"/>
      <c r="D17" s="46"/>
      <c r="E17" s="132" t="str">
        <f>'Octavos de Final'!J20</f>
        <v>1ero Grupo D</v>
      </c>
      <c r="F17" s="133">
        <v>0</v>
      </c>
      <c r="G17" s="141"/>
      <c r="H17" s="142"/>
      <c r="I17" s="74"/>
      <c r="J17" s="74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15" customHeight="1">
      <c r="A18" s="50"/>
      <c r="B18" s="140"/>
      <c r="C18" s="46"/>
      <c r="D18" s="46"/>
      <c r="E18" s="74"/>
      <c r="F18" s="48"/>
      <c r="G18" s="74"/>
      <c r="H18" s="74"/>
      <c r="I18" s="74"/>
      <c r="J18" s="74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4.25" customHeight="1">
      <c r="A19" s="50"/>
      <c r="B19" s="140"/>
      <c r="C19" s="46"/>
      <c r="D19" s="46"/>
      <c r="E19" s="132" t="str">
        <f>'Octavos de Final'!J34</f>
        <v>1ero Grupo F</v>
      </c>
      <c r="F19" s="133">
        <v>1</v>
      </c>
      <c r="G19" s="134"/>
      <c r="H19" s="135"/>
      <c r="I19" s="74"/>
      <c r="J19" s="74"/>
      <c r="K19" s="46"/>
      <c r="L19" s="46"/>
      <c r="M19" s="46"/>
      <c r="N19" s="46"/>
      <c r="O19" s="46"/>
      <c r="P19" s="46"/>
      <c r="Q19" s="46"/>
      <c r="R19" s="46"/>
      <c r="S19" s="46"/>
    </row>
    <row r="20" spans="1:19" ht="14.25" customHeight="1">
      <c r="A20" s="50" t="str">
        <f>IF(OR(E20="en juego",E20="hoy!",E20="finalizado"),"  -&gt;     D","D")</f>
        <v>D</v>
      </c>
      <c r="B20" s="136"/>
      <c r="C20" s="137">
        <v>40362</v>
      </c>
      <c r="D20" s="81">
        <v>0.8541666666666666</v>
      </c>
      <c r="E20" s="138">
        <f>IF(OR(C20="",D20="",C20&lt;$L$4),"",IF(C20=$L$4,IF(AND(D20&lt;=$S$24,$S$24&lt;=(D20+0.08333333333)),"en juego",IF($S$24&lt;D20,"hoy!","finalizado")),IF($L$4&gt;C20,"finalizado","")))</f>
      </c>
      <c r="F20" s="48"/>
      <c r="G20" s="83"/>
      <c r="H20" s="84"/>
      <c r="I20" s="78"/>
      <c r="J20" s="139" t="str">
        <f>IF(AND(E19&lt;&gt;"",E21&lt;&gt;""),IF(OR(F19="",F21="",AND(F19=F21,OR(G19="",G21=""))),"CF4",IF(F19=F21,IF(G19&gt;G21,E19,E21),IF(F19&gt;F21,E19,E21))),"")</f>
        <v>1ero Grupo F</v>
      </c>
      <c r="K20" s="46"/>
      <c r="L20" s="46"/>
      <c r="M20" s="46"/>
      <c r="N20" s="46"/>
      <c r="O20" s="46"/>
      <c r="P20" s="46"/>
      <c r="Q20" s="46"/>
      <c r="R20" s="46"/>
      <c r="S20" s="46"/>
    </row>
    <row r="21" spans="1:19" ht="14.25" customHeight="1">
      <c r="A21" s="50"/>
      <c r="B21" s="46"/>
      <c r="C21" s="46"/>
      <c r="D21" s="46"/>
      <c r="E21" s="132" t="str">
        <f>'Octavos de Final'!J38</f>
        <v>1ero Grupo H</v>
      </c>
      <c r="F21" s="133">
        <v>0</v>
      </c>
      <c r="G21" s="141"/>
      <c r="H21" s="142"/>
      <c r="I21" s="74"/>
      <c r="J21" s="74"/>
      <c r="K21" s="46"/>
      <c r="L21" s="46"/>
      <c r="M21" s="46"/>
      <c r="N21" s="46"/>
      <c r="O21" s="46"/>
      <c r="P21" s="46"/>
      <c r="Q21" s="46"/>
      <c r="R21" s="46"/>
      <c r="S21" s="46"/>
    </row>
    <row r="22" spans="1:19" ht="15" customHeight="1">
      <c r="A22" s="50"/>
      <c r="B22" s="46"/>
      <c r="C22" s="46"/>
      <c r="D22" s="46"/>
      <c r="E22" s="74"/>
      <c r="F22" s="74"/>
      <c r="G22" s="74"/>
      <c r="H22" s="74"/>
      <c r="I22" s="74"/>
      <c r="J22" s="74"/>
      <c r="K22" s="46"/>
      <c r="L22" s="46"/>
      <c r="M22" s="46"/>
      <c r="N22" s="46"/>
      <c r="O22" s="46"/>
      <c r="P22" s="46"/>
      <c r="Q22" s="46"/>
      <c r="R22" s="46"/>
      <c r="S22" s="46"/>
    </row>
    <row r="23" spans="1:19" ht="12.75" hidden="1">
      <c r="A23" s="51"/>
      <c r="B23" s="74"/>
      <c r="C23" s="74"/>
      <c r="D23" s="74"/>
      <c r="E23" s="74"/>
      <c r="F23" s="74"/>
      <c r="G23" s="74"/>
      <c r="H23" s="74"/>
      <c r="I23" s="74"/>
      <c r="J23" s="74"/>
      <c r="K23" s="46"/>
      <c r="L23" s="46"/>
      <c r="M23" s="46"/>
      <c r="N23" s="46"/>
      <c r="O23" s="46"/>
      <c r="P23" s="46"/>
      <c r="Q23" s="46"/>
      <c r="R23" s="143">
        <f>HOUR(M4)</f>
        <v>17</v>
      </c>
      <c r="S23" s="143">
        <f>MINUTE(M4)</f>
        <v>43</v>
      </c>
    </row>
    <row r="24" spans="1:19" ht="12.75" hidden="1">
      <c r="A24" s="51"/>
      <c r="B24" s="74"/>
      <c r="C24" s="74"/>
      <c r="D24" s="74"/>
      <c r="E24" s="74"/>
      <c r="F24" s="74"/>
      <c r="G24" s="74"/>
      <c r="H24" s="74"/>
      <c r="I24" s="74"/>
      <c r="J24" s="74"/>
      <c r="K24" s="46"/>
      <c r="L24" s="46"/>
      <c r="M24" s="46"/>
      <c r="N24" s="46"/>
      <c r="O24" s="46"/>
      <c r="P24" s="46"/>
      <c r="Q24" s="46"/>
      <c r="R24" s="143"/>
      <c r="S24" s="144">
        <f>TIME(R23,S23,0)</f>
        <v>0.7381944444444444</v>
      </c>
    </row>
    <row r="25" spans="1:19" ht="15" customHeight="1">
      <c r="A25" s="140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</row>
    <row r="27" spans="1:19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</row>
    <row r="28" spans="1:19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</row>
    <row r="29" spans="1:19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</row>
    <row r="30" spans="1:19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</row>
    <row r="31" spans="1:19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</row>
    <row r="32" spans="1:19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</row>
    <row r="33" spans="1:19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</row>
    <row r="34" spans="1:19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</row>
    <row r="35" spans="1:19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</row>
    <row r="36" spans="1:19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</row>
    <row r="37" spans="1:19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</row>
    <row r="39" spans="1:19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</row>
    <row r="40" spans="1:19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</row>
    <row r="41" spans="1:19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</row>
    <row r="42" spans="1:19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</row>
    <row r="43" spans="1:19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</row>
    <row r="44" spans="1:19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</row>
    <row r="45" spans="1:19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</row>
    <row r="46" spans="1:19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</row>
    <row r="47" spans="1:19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</row>
    <row r="48" spans="1:19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</row>
    <row r="49" spans="1:19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</row>
    <row r="50" spans="1:19" ht="12.7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</row>
    <row r="51" spans="1:19" ht="12.75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</row>
    <row r="52" spans="1:19" ht="12.7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1:19" ht="12.75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1:19" ht="12.7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1:19" ht="12.7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1:19" ht="12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  <row r="59" spans="1:19" ht="12.7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</row>
    <row r="60" spans="1:19" ht="12.7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</row>
    <row r="61" spans="1:19" ht="12.7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</row>
    <row r="62" spans="1:19" ht="12.7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</row>
    <row r="63" spans="1:19" ht="12.7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</row>
    <row r="64" spans="1:19" ht="12.7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</row>
    <row r="65" spans="1:19" ht="12.75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</row>
    <row r="66" spans="1:19" ht="12.7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</row>
    <row r="67" spans="1:19" ht="12.75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</row>
    <row r="68" spans="1:19" ht="12.7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</row>
    <row r="69" spans="1:19" ht="12.7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</row>
    <row r="70" spans="1:19" ht="12.7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</row>
    <row r="71" spans="1:19" ht="12.75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</row>
    <row r="72" spans="1:19" ht="12.75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</row>
    <row r="73" spans="1:19" ht="12.75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</row>
    <row r="74" spans="1:19" ht="12.75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</row>
    <row r="75" spans="1:19" ht="12.75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</row>
    <row r="76" spans="1:19" ht="12.75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</row>
    <row r="77" spans="1:19" ht="12.75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</row>
    <row r="78" spans="1:19" ht="12.75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</row>
    <row r="79" spans="1:19" ht="12.75">
      <c r="A79" s="46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</row>
    <row r="80" spans="1:19" ht="12.7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</row>
    <row r="81" spans="1:19" ht="12.75">
      <c r="A81" s="46"/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</row>
    <row r="82" spans="1:19" ht="12.75">
      <c r="A82" s="46"/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</row>
    <row r="83" spans="1:19" ht="12.75">
      <c r="A83" s="46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</row>
    <row r="84" spans="1:19" ht="12.75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</row>
    <row r="85" spans="1:19" ht="12.75">
      <c r="A85" s="46"/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</row>
    <row r="86" spans="1:19" ht="12.75">
      <c r="A86" s="46"/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</row>
    <row r="87" spans="1:19" ht="12.75">
      <c r="A87" s="46"/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</row>
    <row r="88" spans="1:19" ht="12.75">
      <c r="A88" s="46"/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</row>
    <row r="89" spans="1:19" ht="12.75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</row>
    <row r="90" spans="1:19" ht="12.75">
      <c r="A90" s="46"/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</row>
    <row r="91" spans="1:19" ht="12.75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</row>
    <row r="92" spans="1:19" ht="12.75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</row>
    <row r="93" spans="1:19" ht="12.75">
      <c r="A93" s="46"/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</row>
    <row r="94" spans="1:19" ht="12.75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</row>
    <row r="95" spans="1:19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</row>
    <row r="96" spans="1:19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</row>
    <row r="97" spans="1:19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</row>
    <row r="98" spans="1:19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</row>
    <row r="99" spans="1:19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</row>
    <row r="100" spans="1:19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</row>
    <row r="101" spans="1:19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</row>
    <row r="102" spans="1:19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</row>
    <row r="103" spans="1:19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</row>
    <row r="104" spans="1:19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</row>
    <row r="105" spans="1:19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</row>
    <row r="106" spans="1:19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</row>
    <row r="107" spans="1:19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</row>
    <row r="108" spans="1:19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</row>
    <row r="109" spans="1:19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</row>
    <row r="110" spans="1:19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</row>
    <row r="111" spans="1:19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</row>
    <row r="112" spans="1:19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</row>
    <row r="113" spans="1:19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</row>
    <row r="114" spans="1:19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</row>
    <row r="115" spans="1:19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</row>
    <row r="116" spans="1:19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</row>
    <row r="117" spans="1:19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</row>
    <row r="118" spans="1:19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</row>
    <row r="119" spans="1:19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</row>
    <row r="120" spans="1:19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</row>
    <row r="121" spans="1:19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</row>
    <row r="122" spans="1:19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</row>
    <row r="123" spans="1:19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</row>
    <row r="124" spans="1:19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</row>
    <row r="125" spans="1:19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</row>
    <row r="126" spans="1:19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</row>
    <row r="127" spans="1:19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</row>
    <row r="128" spans="1:19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</row>
    <row r="129" spans="1:19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</row>
    <row r="130" spans="1:19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</row>
    <row r="131" spans="1:19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</row>
    <row r="132" spans="1:19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</row>
    <row r="133" spans="1:19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</row>
    <row r="134" spans="1:19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</row>
    <row r="135" spans="1:19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</row>
    <row r="136" spans="1:19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</row>
    <row r="137" spans="1:19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</row>
    <row r="138" spans="1:19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</row>
    <row r="139" spans="1:19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</row>
    <row r="140" spans="1:19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</row>
    <row r="141" spans="1:19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</row>
    <row r="142" spans="1:19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</row>
    <row r="143" spans="1:19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</row>
    <row r="144" spans="1:19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</row>
    <row r="145" spans="1:19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</row>
    <row r="146" spans="1:19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</row>
    <row r="147" spans="1:19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</row>
    <row r="148" spans="1:19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</row>
    <row r="149" spans="1:19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</row>
    <row r="150" spans="1:19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</row>
    <row r="151" spans="1:19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</row>
    <row r="152" spans="1:19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</row>
    <row r="153" spans="1:19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</row>
    <row r="154" spans="1:19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</row>
    <row r="155" spans="1:19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</row>
    <row r="156" spans="1:19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</row>
    <row r="157" spans="1:19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</row>
    <row r="158" spans="1:19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</row>
    <row r="159" spans="1:19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</row>
    <row r="160" spans="1:19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</row>
    <row r="161" spans="1:19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</row>
    <row r="162" spans="1:19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</row>
    <row r="163" spans="1:19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</row>
    <row r="164" spans="1:19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</row>
    <row r="165" spans="1:19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</row>
    <row r="166" spans="1:19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</row>
    <row r="167" spans="1:19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</row>
    <row r="168" spans="1:19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</row>
    <row r="169" spans="1:19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</row>
    <row r="170" spans="1:19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</row>
    <row r="171" spans="1:19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</row>
    <row r="172" spans="1:19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</row>
    <row r="173" spans="1:19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</row>
    <row r="174" spans="1:19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</row>
    <row r="175" spans="1:19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</row>
    <row r="176" spans="1:19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</row>
    <row r="177" spans="1:19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</row>
    <row r="178" spans="1:19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</row>
    <row r="179" spans="1:19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</row>
    <row r="180" spans="1:19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</row>
    <row r="181" spans="1:19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</row>
    <row r="182" spans="1:19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</row>
    <row r="183" spans="1:19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</row>
    <row r="184" spans="1:19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</row>
    <row r="185" spans="1:19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</row>
    <row r="186" spans="1:19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</row>
    <row r="187" spans="1:19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</row>
    <row r="188" spans="1:19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</row>
    <row r="189" spans="1:19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</row>
    <row r="190" spans="1:19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</row>
    <row r="191" spans="1:19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</row>
    <row r="192" spans="1:19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</row>
    <row r="193" spans="1:19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</row>
    <row r="194" spans="1:19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</row>
    <row r="195" spans="1:19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</row>
    <row r="196" spans="1:19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</row>
    <row r="197" spans="1:19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</row>
    <row r="198" spans="1:19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</row>
    <row r="199" spans="1:19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</row>
    <row r="200" spans="1:19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</row>
    <row r="201" spans="1:19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</row>
    <row r="202" spans="1:19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</row>
    <row r="203" spans="1:19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</row>
    <row r="204" spans="1:19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</row>
    <row r="205" spans="1:19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</row>
    <row r="206" spans="1:19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</row>
    <row r="207" spans="1:19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</row>
    <row r="208" spans="1:19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</row>
    <row r="209" spans="1:19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</row>
    <row r="210" spans="1:19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</row>
    <row r="211" spans="1:19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</row>
    <row r="212" spans="1:19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</row>
    <row r="213" spans="1:19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</row>
    <row r="214" spans="1:19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</row>
    <row r="215" spans="1:19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</row>
    <row r="216" spans="1:19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</row>
    <row r="217" spans="1:19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</row>
    <row r="218" spans="1:19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</row>
    <row r="219" spans="1:19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</row>
    <row r="220" spans="1:19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</row>
    <row r="221" spans="1:19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</row>
    <row r="222" spans="1:19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</row>
    <row r="223" spans="1:19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</row>
    <row r="224" spans="1:19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</row>
    <row r="225" spans="1:19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</row>
    <row r="226" spans="1:19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</row>
    <row r="227" spans="1:19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</row>
    <row r="228" spans="1:19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</row>
    <row r="229" spans="1:19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</row>
    <row r="230" spans="1:19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</row>
    <row r="231" spans="1:19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</row>
    <row r="232" spans="1:19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</row>
    <row r="233" spans="1:19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</row>
    <row r="234" spans="1:19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</row>
    <row r="235" spans="1:19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</row>
    <row r="236" spans="1:19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</row>
    <row r="237" spans="1:19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</row>
    <row r="238" spans="1:19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</row>
    <row r="239" spans="1:19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</row>
    <row r="240" spans="1:19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</row>
    <row r="241" spans="1:19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</row>
    <row r="242" spans="1:19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</row>
    <row r="243" spans="1:19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</row>
    <row r="244" spans="1:19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</row>
    <row r="245" spans="1:19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</row>
    <row r="246" spans="1:19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</row>
    <row r="247" spans="1:19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</row>
    <row r="248" spans="1:19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</row>
    <row r="249" spans="1:19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</row>
    <row r="250" spans="1:19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</row>
    <row r="251" spans="1:19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</row>
    <row r="252" spans="1:19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</row>
    <row r="253" spans="1:19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</row>
    <row r="254" spans="1:19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</row>
    <row r="255" spans="1:19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</row>
    <row r="256" spans="1:19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</row>
    <row r="257" spans="1:19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</row>
    <row r="258" spans="1:19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</row>
    <row r="259" spans="1:19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</row>
    <row r="260" spans="1:19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</row>
    <row r="261" spans="1:19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</row>
    <row r="262" spans="1:19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</row>
    <row r="263" spans="1:19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</row>
    <row r="264" spans="1:19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</row>
    <row r="265" spans="1:19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</row>
    <row r="266" spans="1:19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</row>
    <row r="267" spans="1:19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</row>
    <row r="268" spans="1:19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</row>
    <row r="269" spans="1:19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</row>
    <row r="270" spans="1:19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</row>
    <row r="271" spans="1:19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</row>
    <row r="272" spans="1:19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</row>
    <row r="273" spans="1:19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</row>
    <row r="274" spans="1:19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</row>
    <row r="275" spans="1:19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</row>
    <row r="276" spans="1:19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</row>
    <row r="277" spans="1:19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</row>
    <row r="278" spans="1:19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</row>
    <row r="279" spans="1:19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</row>
    <row r="280" spans="1:19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</row>
    <row r="281" spans="1:19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</row>
    <row r="282" spans="1:19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</row>
    <row r="283" spans="1:19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</row>
    <row r="284" spans="1:19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</row>
    <row r="285" spans="1:19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</row>
    <row r="286" spans="1:19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</row>
    <row r="287" spans="1:19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</row>
    <row r="288" spans="1:19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</row>
    <row r="289" spans="1:19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</row>
    <row r="290" spans="1:19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</row>
    <row r="291" spans="1:19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</row>
    <row r="292" spans="1:19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</row>
    <row r="293" spans="1:19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</row>
    <row r="294" spans="1:19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</row>
    <row r="295" spans="1:19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</row>
    <row r="296" spans="1:19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</row>
    <row r="297" spans="1:19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</row>
    <row r="298" spans="1:19" ht="12.75">
      <c r="A298" s="46"/>
      <c r="B298" s="46"/>
      <c r="C298" s="46"/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</row>
    <row r="299" spans="1:19" ht="12.75">
      <c r="A299" s="46"/>
      <c r="B299" s="46"/>
      <c r="C299" s="46"/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</row>
    <row r="300" spans="1:19" ht="12.75">
      <c r="A300" s="46"/>
      <c r="B300" s="46"/>
      <c r="C300" s="46"/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</row>
    <row r="301" spans="1:19" ht="12.75">
      <c r="A301" s="46"/>
      <c r="B301" s="46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</row>
    <row r="302" spans="1:19" ht="12.75">
      <c r="A302" s="46"/>
      <c r="B302" s="46"/>
      <c r="C302" s="46"/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</row>
    <row r="303" spans="1:19" ht="12.75">
      <c r="A303" s="46"/>
      <c r="B303" s="46"/>
      <c r="C303" s="46"/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</row>
    <row r="304" spans="1:19" ht="12.75">
      <c r="A304" s="46"/>
      <c r="B304" s="46"/>
      <c r="C304" s="46"/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</row>
    <row r="305" spans="1:19" ht="12.75">
      <c r="A305" s="46"/>
      <c r="B305" s="46"/>
      <c r="C305" s="46"/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</row>
    <row r="306" spans="1:19" ht="12.75">
      <c r="A306" s="46"/>
      <c r="B306" s="46"/>
      <c r="C306" s="46"/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</row>
    <row r="307" spans="1:19" ht="12.75">
      <c r="A307" s="46"/>
      <c r="B307" s="46"/>
      <c r="C307" s="46"/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</row>
    <row r="308" spans="1:19" ht="12.75">
      <c r="A308" s="46"/>
      <c r="B308" s="46"/>
      <c r="C308" s="46"/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</row>
    <row r="309" spans="1:19" ht="12.75">
      <c r="A309" s="46"/>
      <c r="B309" s="46"/>
      <c r="C309" s="46"/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</row>
    <row r="310" spans="1:19" ht="12.75">
      <c r="A310" s="46"/>
      <c r="B310" s="46"/>
      <c r="C310" s="46"/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</row>
    <row r="311" spans="1:19" ht="12.75">
      <c r="A311" s="46"/>
      <c r="B311" s="46"/>
      <c r="C311" s="46"/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</row>
    <row r="312" spans="1:19" ht="12.75">
      <c r="A312" s="46"/>
      <c r="B312" s="46"/>
      <c r="C312" s="46"/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</row>
    <row r="313" spans="1:19" ht="12.75">
      <c r="A313" s="46"/>
      <c r="B313" s="46"/>
      <c r="C313" s="46"/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</row>
    <row r="314" spans="1:19" ht="12.75">
      <c r="A314" s="46"/>
      <c r="B314" s="46"/>
      <c r="C314" s="46"/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</row>
    <row r="315" spans="1:19" ht="12.75">
      <c r="A315" s="46"/>
      <c r="B315" s="46"/>
      <c r="C315" s="46"/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</row>
    <row r="316" spans="1:19" ht="12.75">
      <c r="A316" s="46"/>
      <c r="B316" s="46"/>
      <c r="C316" s="46"/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</row>
    <row r="317" spans="1:19" ht="12.75">
      <c r="A317" s="46"/>
      <c r="B317" s="46"/>
      <c r="C317" s="46"/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</row>
    <row r="318" spans="1:19" ht="12.75">
      <c r="A318" s="46"/>
      <c r="B318" s="46"/>
      <c r="C318" s="46"/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</row>
    <row r="319" spans="1:19" ht="12.75">
      <c r="A319" s="46"/>
      <c r="B319" s="46"/>
      <c r="C319" s="46"/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</row>
    <row r="320" spans="1:19" ht="12.75">
      <c r="A320" s="46"/>
      <c r="B320" s="46"/>
      <c r="C320" s="46"/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</row>
    <row r="321" spans="1:19" ht="12.75">
      <c r="A321" s="46"/>
      <c r="B321" s="46"/>
      <c r="C321" s="46"/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</row>
    <row r="322" spans="1:19" ht="12.75">
      <c r="A322" s="46"/>
      <c r="B322" s="46"/>
      <c r="C322" s="46"/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</row>
    <row r="323" spans="1:19" ht="12.75">
      <c r="A323" s="46"/>
      <c r="B323" s="46"/>
      <c r="C323" s="46"/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</row>
    <row r="324" spans="1:19" ht="12.75">
      <c r="A324" s="46"/>
      <c r="B324" s="46"/>
      <c r="C324" s="46"/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</row>
    <row r="325" spans="1:19" ht="12.75">
      <c r="A325" s="46"/>
      <c r="B325" s="46"/>
      <c r="C325" s="46"/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</row>
    <row r="326" spans="1:19" ht="12.75">
      <c r="A326" s="46"/>
      <c r="B326" s="46"/>
      <c r="C326" s="46"/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</row>
    <row r="327" spans="1:19" ht="12.75">
      <c r="A327" s="46"/>
      <c r="B327" s="46"/>
      <c r="C327" s="46"/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</row>
    <row r="328" spans="1:19" ht="12.75">
      <c r="A328" s="46"/>
      <c r="B328" s="46"/>
      <c r="C328" s="46"/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</row>
    <row r="329" spans="1:19" ht="12.75">
      <c r="A329" s="46"/>
      <c r="B329" s="46"/>
      <c r="C329" s="46"/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</row>
    <row r="330" spans="1:19" ht="12.75">
      <c r="A330" s="46"/>
      <c r="B330" s="46"/>
      <c r="C330" s="46"/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</row>
    <row r="331" spans="1:19" ht="12.7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</row>
    <row r="332" spans="1:19" ht="12.7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</row>
    <row r="333" spans="1:19" ht="12.7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</row>
    <row r="334" spans="1:19" ht="12.7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</row>
    <row r="335" spans="1:19" ht="12.7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</row>
    <row r="336" spans="1:19" ht="12.7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</row>
    <row r="337" spans="1:19" ht="12.7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</row>
    <row r="338" spans="1:19" ht="12.7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</row>
    <row r="339" spans="1:19" ht="12.7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</row>
    <row r="340" spans="1:19" ht="12.7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</row>
    <row r="341" spans="1:19" ht="12.7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</row>
    <row r="342" spans="1:19" ht="12.7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</row>
    <row r="343" spans="1:19" ht="12.7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</row>
    <row r="344" spans="1:19" ht="12.75">
      <c r="A344" s="46"/>
      <c r="B344" s="46"/>
      <c r="C344" s="46"/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</row>
    <row r="345" spans="1:19" ht="12.75">
      <c r="A345" s="46"/>
      <c r="B345" s="46"/>
      <c r="C345" s="46"/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</row>
    <row r="346" spans="1:19" ht="12.75">
      <c r="A346" s="46"/>
      <c r="B346" s="46"/>
      <c r="C346" s="46"/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</row>
    <row r="347" spans="1:19" ht="12.75">
      <c r="A347" s="46"/>
      <c r="B347" s="46"/>
      <c r="C347" s="46"/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</row>
    <row r="348" spans="1:19" ht="12.75">
      <c r="A348" s="46"/>
      <c r="B348" s="46"/>
      <c r="C348" s="46"/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</row>
    <row r="349" spans="1:19" ht="12.75">
      <c r="A349" s="46"/>
      <c r="B349" s="46"/>
      <c r="C349" s="46"/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</row>
    <row r="350" spans="1:19" ht="12.75">
      <c r="A350" s="46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</row>
    <row r="351" spans="1:19" ht="12.75">
      <c r="A351" s="46"/>
      <c r="B351" s="46"/>
      <c r="C351" s="46"/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</row>
    <row r="352" spans="1:19" ht="12.75">
      <c r="A352" s="46"/>
      <c r="B352" s="46"/>
      <c r="C352" s="46"/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</row>
    <row r="353" spans="1:19" ht="12.75">
      <c r="A353" s="46"/>
      <c r="B353" s="46"/>
      <c r="C353" s="46"/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</row>
    <row r="354" spans="1:19" ht="12.75">
      <c r="A354" s="46"/>
      <c r="B354" s="46"/>
      <c r="C354" s="46"/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</row>
    <row r="355" spans="1:19" ht="12.75">
      <c r="A355" s="46"/>
      <c r="B355" s="46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</row>
    <row r="356" spans="1:19" ht="12.75">
      <c r="A356" s="46"/>
      <c r="B356" s="46"/>
      <c r="C356" s="46"/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</row>
    <row r="357" spans="1:19" ht="12.75">
      <c r="A357" s="46"/>
      <c r="B357" s="46"/>
      <c r="C357" s="46"/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</row>
    <row r="358" spans="1:19" ht="12.75">
      <c r="A358" s="46"/>
      <c r="B358" s="46"/>
      <c r="C358" s="46"/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</row>
    <row r="359" spans="1:19" ht="12.75">
      <c r="A359" s="46"/>
      <c r="B359" s="46"/>
      <c r="C359" s="46"/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</row>
    <row r="360" spans="1:19" ht="12.75">
      <c r="A360" s="46"/>
      <c r="B360" s="46"/>
      <c r="C360" s="46"/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</row>
    <row r="361" spans="1:19" ht="12.75">
      <c r="A361" s="46"/>
      <c r="B361" s="46"/>
      <c r="C361" s="46"/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</row>
    <row r="362" spans="1:19" ht="12.75">
      <c r="A362" s="46"/>
      <c r="B362" s="46"/>
      <c r="C362" s="46"/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</row>
    <row r="363" spans="1:19" ht="12.75">
      <c r="A363" s="46"/>
      <c r="B363" s="46"/>
      <c r="C363" s="46"/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</row>
    <row r="364" spans="1:19" ht="12.75">
      <c r="A364" s="46"/>
      <c r="B364" s="46"/>
      <c r="C364" s="46"/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</row>
    <row r="365" spans="1:19" ht="12.75">
      <c r="A365" s="46"/>
      <c r="B365" s="46"/>
      <c r="C365" s="46"/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</row>
    <row r="366" spans="1:19" ht="12.75">
      <c r="A366" s="46"/>
      <c r="B366" s="46"/>
      <c r="C366" s="46"/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</row>
    <row r="367" spans="1:19" ht="12.75">
      <c r="A367" s="46"/>
      <c r="B367" s="46"/>
      <c r="C367" s="46"/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</row>
    <row r="368" spans="1:19" ht="12.75">
      <c r="A368" s="46"/>
      <c r="B368" s="46"/>
      <c r="C368" s="46"/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</row>
    <row r="369" spans="1:19" ht="12.75">
      <c r="A369" s="46"/>
      <c r="B369" s="46"/>
      <c r="C369" s="46"/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</row>
    <row r="370" spans="1:19" ht="12.75">
      <c r="A370" s="46"/>
      <c r="B370" s="46"/>
      <c r="C370" s="46"/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</row>
    <row r="371" spans="1:19" ht="12.75">
      <c r="A371" s="46"/>
      <c r="B371" s="46"/>
      <c r="C371" s="46"/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</row>
    <row r="372" spans="1:19" ht="12.75">
      <c r="A372" s="46"/>
      <c r="B372" s="46"/>
      <c r="C372" s="46"/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</row>
    <row r="373" spans="1:19" ht="12.75">
      <c r="A373" s="46"/>
      <c r="B373" s="46"/>
      <c r="C373" s="46"/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</row>
    <row r="374" spans="1:19" ht="12.75">
      <c r="A374" s="46"/>
      <c r="B374" s="46"/>
      <c r="C374" s="46"/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</row>
    <row r="375" spans="1:19" ht="12.75">
      <c r="A375" s="46"/>
      <c r="B375" s="46"/>
      <c r="C375" s="46"/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</row>
    <row r="376" spans="1:19" ht="12.75">
      <c r="A376" s="46"/>
      <c r="B376" s="46"/>
      <c r="C376" s="46"/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</row>
    <row r="377" spans="1:19" ht="12.75">
      <c r="A377" s="46"/>
      <c r="B377" s="46"/>
      <c r="C377" s="46"/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</row>
    <row r="378" spans="1:19" ht="12.75">
      <c r="A378" s="46"/>
      <c r="B378" s="46"/>
      <c r="C378" s="46"/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</row>
    <row r="379" spans="1:19" ht="12.75">
      <c r="A379" s="46"/>
      <c r="B379" s="46"/>
      <c r="C379" s="46"/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</row>
    <row r="380" spans="1:19" ht="12.75">
      <c r="A380" s="46"/>
      <c r="B380" s="46"/>
      <c r="C380" s="46"/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</row>
    <row r="381" spans="1:19" ht="12.75">
      <c r="A381" s="46"/>
      <c r="B381" s="46"/>
      <c r="C381" s="46"/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</row>
    <row r="382" spans="1:19" ht="12.75">
      <c r="A382" s="46"/>
      <c r="B382" s="46"/>
      <c r="C382" s="46"/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</row>
    <row r="383" spans="1:19" ht="12.75">
      <c r="A383" s="46"/>
      <c r="B383" s="46"/>
      <c r="C383" s="46"/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</row>
    <row r="384" spans="1:19" ht="12.75">
      <c r="A384" s="46"/>
      <c r="B384" s="46"/>
      <c r="C384" s="46"/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</row>
    <row r="385" spans="1:19" ht="12.75">
      <c r="A385" s="46"/>
      <c r="B385" s="46"/>
      <c r="C385" s="46"/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</row>
    <row r="386" spans="1:19" ht="12.75">
      <c r="A386" s="46"/>
      <c r="B386" s="46"/>
      <c r="C386" s="46"/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</row>
    <row r="387" spans="1:19" ht="12.75">
      <c r="A387" s="46"/>
      <c r="B387" s="46"/>
      <c r="C387" s="46"/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</row>
    <row r="388" spans="1:19" ht="12.75">
      <c r="A388" s="46"/>
      <c r="B388" s="46"/>
      <c r="C388" s="46"/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</row>
    <row r="389" spans="1:19" ht="12.75">
      <c r="A389" s="46"/>
      <c r="B389" s="46"/>
      <c r="C389" s="46"/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</row>
    <row r="390" spans="1:19" ht="12.75">
      <c r="A390" s="46"/>
      <c r="B390" s="46"/>
      <c r="C390" s="46"/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</row>
    <row r="391" spans="1:19" ht="12.75">
      <c r="A391" s="46"/>
      <c r="B391" s="46"/>
      <c r="C391" s="46"/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</row>
    <row r="392" spans="1:19" ht="12.75">
      <c r="A392" s="46"/>
      <c r="B392" s="46"/>
      <c r="C392" s="46"/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</row>
    <row r="393" spans="1:19" ht="12.75">
      <c r="A393" s="46"/>
      <c r="B393" s="46"/>
      <c r="C393" s="46"/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</row>
    <row r="394" spans="1:19" ht="12.75">
      <c r="A394" s="46"/>
      <c r="B394" s="46"/>
      <c r="C394" s="46"/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</row>
    <row r="395" spans="1:19" ht="12.75">
      <c r="A395" s="46"/>
      <c r="B395" s="46"/>
      <c r="C395" s="46"/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</row>
    <row r="396" spans="1:19" ht="12.75">
      <c r="A396" s="46"/>
      <c r="B396" s="46"/>
      <c r="C396" s="46"/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</row>
    <row r="397" spans="1:19" ht="12.75">
      <c r="A397" s="46"/>
      <c r="B397" s="46"/>
      <c r="C397" s="46"/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</row>
    <row r="398" spans="1:19" ht="12.75">
      <c r="A398" s="46"/>
      <c r="B398" s="46"/>
      <c r="C398" s="46"/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</row>
    <row r="399" spans="1:19" ht="12.75">
      <c r="A399" s="46"/>
      <c r="B399" s="46"/>
      <c r="C399" s="46"/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</row>
    <row r="400" spans="1:19" ht="12.75">
      <c r="A400" s="46"/>
      <c r="B400" s="46"/>
      <c r="C400" s="46"/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</row>
    <row r="401" spans="1:19" ht="12.75">
      <c r="A401" s="46"/>
      <c r="B401" s="46"/>
      <c r="C401" s="46"/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</row>
    <row r="402" spans="1:19" ht="12.75">
      <c r="A402" s="46"/>
      <c r="B402" s="46"/>
      <c r="C402" s="46"/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</row>
    <row r="403" spans="1:19" ht="12.75">
      <c r="A403" s="46"/>
      <c r="B403" s="46"/>
      <c r="C403" s="46"/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</row>
    <row r="404" spans="1:19" ht="12.75">
      <c r="A404" s="46"/>
      <c r="B404" s="46"/>
      <c r="C404" s="46"/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</row>
    <row r="405" spans="1:19" ht="12.75">
      <c r="A405" s="46"/>
      <c r="B405" s="46"/>
      <c r="C405" s="46"/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</row>
    <row r="406" spans="1:19" ht="12.75">
      <c r="A406" s="46"/>
      <c r="B406" s="46"/>
      <c r="C406" s="46"/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</row>
    <row r="407" spans="1:19" ht="12.75">
      <c r="A407" s="46"/>
      <c r="B407" s="46"/>
      <c r="C407" s="46"/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</row>
    <row r="408" spans="1:19" ht="12.75">
      <c r="A408" s="46"/>
      <c r="B408" s="46"/>
      <c r="C408" s="46"/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</row>
    <row r="409" spans="1:19" ht="12.75">
      <c r="A409" s="46"/>
      <c r="B409" s="46"/>
      <c r="C409" s="46"/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</row>
    <row r="410" spans="1:19" ht="12.75">
      <c r="A410" s="46"/>
      <c r="B410" s="46"/>
      <c r="C410" s="46"/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</row>
    <row r="411" spans="1:19" ht="12.75">
      <c r="A411" s="46"/>
      <c r="B411" s="46"/>
      <c r="C411" s="46"/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</row>
    <row r="412" spans="1:19" ht="12.75">
      <c r="A412" s="46"/>
      <c r="B412" s="46"/>
      <c r="C412" s="46"/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</row>
    <row r="413" spans="1:19" ht="12.75">
      <c r="A413" s="46"/>
      <c r="B413" s="46"/>
      <c r="C413" s="46"/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</row>
    <row r="414" spans="1:19" ht="12.75">
      <c r="A414" s="46"/>
      <c r="B414" s="46"/>
      <c r="C414" s="46"/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</row>
    <row r="415" spans="1:19" ht="12.75">
      <c r="A415" s="46"/>
      <c r="B415" s="46"/>
      <c r="C415" s="46"/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</row>
    <row r="416" spans="1:19" ht="12.75">
      <c r="A416" s="46"/>
      <c r="B416" s="46"/>
      <c r="C416" s="46"/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</row>
    <row r="417" spans="1:19" ht="12.75">
      <c r="A417" s="46"/>
      <c r="B417" s="46"/>
      <c r="C417" s="46"/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</row>
    <row r="418" spans="1:19" ht="12.75">
      <c r="A418" s="46"/>
      <c r="B418" s="46"/>
      <c r="C418" s="46"/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</row>
    <row r="419" spans="1:19" ht="12.75">
      <c r="A419" s="46"/>
      <c r="B419" s="46"/>
      <c r="C419" s="46"/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</row>
    <row r="420" spans="1:19" ht="12.75">
      <c r="A420" s="46"/>
      <c r="B420" s="46"/>
      <c r="C420" s="46"/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</row>
    <row r="421" spans="1:19" ht="12.75">
      <c r="A421" s="46"/>
      <c r="B421" s="46"/>
      <c r="C421" s="46"/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</row>
    <row r="422" spans="1:19" ht="12.75">
      <c r="A422" s="46"/>
      <c r="B422" s="46"/>
      <c r="C422" s="46"/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</row>
    <row r="423" spans="1:19" ht="12.75">
      <c r="A423" s="46"/>
      <c r="B423" s="46"/>
      <c r="C423" s="46"/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</row>
    <row r="424" spans="1:19" ht="12.75">
      <c r="A424" s="46"/>
      <c r="B424" s="46"/>
      <c r="C424" s="46"/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</row>
    <row r="425" spans="1:19" ht="12.75">
      <c r="A425" s="46"/>
      <c r="B425" s="46"/>
      <c r="C425" s="46"/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</row>
    <row r="426" spans="1:19" ht="12.75">
      <c r="A426" s="46"/>
      <c r="B426" s="46"/>
      <c r="C426" s="46"/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</row>
    <row r="427" spans="1:19" ht="12.75">
      <c r="A427" s="46"/>
      <c r="B427" s="46"/>
      <c r="C427" s="46"/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</row>
    <row r="428" spans="1:19" ht="12.75">
      <c r="A428" s="46"/>
      <c r="B428" s="46"/>
      <c r="C428" s="46"/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</row>
    <row r="429" spans="1:19" ht="12.75">
      <c r="A429" s="46"/>
      <c r="B429" s="46"/>
      <c r="C429" s="46"/>
      <c r="D429" s="46"/>
      <c r="E429" s="46"/>
      <c r="F429" s="46"/>
      <c r="G429" s="46"/>
      <c r="H429" s="46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</row>
    <row r="430" spans="1:19" ht="12.75">
      <c r="A430" s="46"/>
      <c r="B430" s="46"/>
      <c r="C430" s="46"/>
      <c r="D430" s="46"/>
      <c r="E430" s="46"/>
      <c r="F430" s="46"/>
      <c r="G430" s="46"/>
      <c r="H430" s="46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</row>
    <row r="431" spans="1:19" ht="12.75">
      <c r="A431" s="46"/>
      <c r="B431" s="46"/>
      <c r="C431" s="46"/>
      <c r="D431" s="46"/>
      <c r="E431" s="46"/>
      <c r="F431" s="46"/>
      <c r="G431" s="46"/>
      <c r="H431" s="46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</row>
    <row r="432" spans="1:19" ht="12.75">
      <c r="A432" s="46"/>
      <c r="B432" s="46"/>
      <c r="C432" s="46"/>
      <c r="D432" s="46"/>
      <c r="E432" s="46"/>
      <c r="F432" s="46"/>
      <c r="G432" s="46"/>
      <c r="H432" s="46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</row>
    <row r="433" spans="1:19" ht="12.75">
      <c r="A433" s="46"/>
      <c r="B433" s="46"/>
      <c r="C433" s="46"/>
      <c r="D433" s="46"/>
      <c r="E433" s="46"/>
      <c r="F433" s="46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</row>
    <row r="434" spans="1:19" ht="12.75">
      <c r="A434" s="46"/>
      <c r="B434" s="46"/>
      <c r="C434" s="46"/>
      <c r="D434" s="46"/>
      <c r="E434" s="46"/>
      <c r="F434" s="46"/>
      <c r="G434" s="46"/>
      <c r="H434" s="46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</row>
    <row r="435" spans="1:19" ht="12.75">
      <c r="A435" s="46"/>
      <c r="B435" s="46"/>
      <c r="C435" s="46"/>
      <c r="D435" s="46"/>
      <c r="E435" s="46"/>
      <c r="F435" s="46"/>
      <c r="G435" s="46"/>
      <c r="H435" s="46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</row>
    <row r="436" spans="1:19" ht="12.75">
      <c r="A436" s="46"/>
      <c r="B436" s="46"/>
      <c r="C436" s="46"/>
      <c r="D436" s="46"/>
      <c r="E436" s="46"/>
      <c r="F436" s="46"/>
      <c r="G436" s="46"/>
      <c r="H436" s="46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</row>
    <row r="437" spans="1:19" ht="12.75">
      <c r="A437" s="46"/>
      <c r="B437" s="46"/>
      <c r="C437" s="46"/>
      <c r="D437" s="46"/>
      <c r="E437" s="46"/>
      <c r="F437" s="46"/>
      <c r="G437" s="46"/>
      <c r="H437" s="46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</row>
    <row r="438" spans="1:19" ht="12.75">
      <c r="A438" s="46"/>
      <c r="B438" s="46"/>
      <c r="C438" s="46"/>
      <c r="D438" s="46"/>
      <c r="E438" s="46"/>
      <c r="F438" s="46"/>
      <c r="G438" s="46"/>
      <c r="H438" s="46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</row>
    <row r="439" spans="1:19" ht="12.75">
      <c r="A439" s="46"/>
      <c r="B439" s="46"/>
      <c r="C439" s="46"/>
      <c r="D439" s="46"/>
      <c r="E439" s="46"/>
      <c r="F439" s="46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</row>
    <row r="440" spans="1:19" ht="12.75">
      <c r="A440" s="46"/>
      <c r="B440" s="46"/>
      <c r="C440" s="46"/>
      <c r="D440" s="46"/>
      <c r="E440" s="46"/>
      <c r="F440" s="46"/>
      <c r="G440" s="46"/>
      <c r="H440" s="46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</row>
    <row r="441" spans="1:19" ht="12.75">
      <c r="A441" s="46"/>
      <c r="B441" s="46"/>
      <c r="C441" s="46"/>
      <c r="D441" s="46"/>
      <c r="E441" s="46"/>
      <c r="F441" s="46"/>
      <c r="G441" s="46"/>
      <c r="H441" s="46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</row>
    <row r="442" spans="1:19" ht="12.75">
      <c r="A442" s="46"/>
      <c r="B442" s="46"/>
      <c r="C442" s="46"/>
      <c r="D442" s="46"/>
      <c r="E442" s="46"/>
      <c r="F442" s="46"/>
      <c r="G442" s="46"/>
      <c r="H442" s="46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</row>
    <row r="443" spans="1:19" ht="12.75">
      <c r="A443" s="46"/>
      <c r="B443" s="46"/>
      <c r="C443" s="46"/>
      <c r="D443" s="46"/>
      <c r="E443" s="46"/>
      <c r="F443" s="46"/>
      <c r="G443" s="46"/>
      <c r="H443" s="46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</row>
    <row r="444" spans="1:19" ht="12.75">
      <c r="A444" s="46"/>
      <c r="B444" s="46"/>
      <c r="C444" s="46"/>
      <c r="D444" s="46"/>
      <c r="E444" s="46"/>
      <c r="F444" s="46"/>
      <c r="G444" s="46"/>
      <c r="H444" s="46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</row>
    <row r="445" spans="1:19" ht="12.75">
      <c r="A445" s="46"/>
      <c r="B445" s="46"/>
      <c r="C445" s="46"/>
      <c r="D445" s="46"/>
      <c r="E445" s="46"/>
      <c r="F445" s="46"/>
      <c r="G445" s="46"/>
      <c r="H445" s="46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</row>
    <row r="446" spans="1:19" ht="12.75">
      <c r="A446" s="46"/>
      <c r="B446" s="46"/>
      <c r="C446" s="46"/>
      <c r="D446" s="46"/>
      <c r="E446" s="46"/>
      <c r="F446" s="46"/>
      <c r="G446" s="46"/>
      <c r="H446" s="46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</row>
    <row r="447" spans="1:19" ht="12.75">
      <c r="A447" s="46"/>
      <c r="B447" s="46"/>
      <c r="C447" s="46"/>
      <c r="D447" s="46"/>
      <c r="E447" s="46"/>
      <c r="F447" s="46"/>
      <c r="G447" s="46"/>
      <c r="H447" s="46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</row>
    <row r="448" spans="1:19" ht="12.75">
      <c r="A448" s="46"/>
      <c r="B448" s="46"/>
      <c r="C448" s="46"/>
      <c r="D448" s="46"/>
      <c r="E448" s="46"/>
      <c r="F448" s="46"/>
      <c r="G448" s="46"/>
      <c r="H448" s="46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</row>
    <row r="449" spans="1:19" ht="12.75">
      <c r="A449" s="46"/>
      <c r="B449" s="46"/>
      <c r="C449" s="46"/>
      <c r="D449" s="46"/>
      <c r="E449" s="46"/>
      <c r="F449" s="46"/>
      <c r="G449" s="46"/>
      <c r="H449" s="46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</row>
    <row r="450" spans="1:19" ht="12.75">
      <c r="A450" s="46"/>
      <c r="B450" s="46"/>
      <c r="C450" s="46"/>
      <c r="D450" s="46"/>
      <c r="E450" s="46"/>
      <c r="F450" s="46"/>
      <c r="G450" s="46"/>
      <c r="H450" s="46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</row>
    <row r="451" spans="1:19" ht="12.75">
      <c r="A451" s="46"/>
      <c r="B451" s="46"/>
      <c r="C451" s="46"/>
      <c r="D451" s="46"/>
      <c r="E451" s="46"/>
      <c r="F451" s="46"/>
      <c r="G451" s="46"/>
      <c r="H451" s="46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</row>
    <row r="452" spans="1:19" ht="12.75">
      <c r="A452" s="46"/>
      <c r="B452" s="46"/>
      <c r="C452" s="46"/>
      <c r="D452" s="46"/>
      <c r="E452" s="46"/>
      <c r="F452" s="46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</row>
    <row r="453" spans="1:19" ht="12.75">
      <c r="A453" s="46"/>
      <c r="B453" s="46"/>
      <c r="C453" s="46"/>
      <c r="D453" s="46"/>
      <c r="E453" s="46"/>
      <c r="F453" s="46"/>
      <c r="G453" s="46"/>
      <c r="H453" s="46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</row>
    <row r="454" spans="1:19" ht="12.75">
      <c r="A454" s="46"/>
      <c r="B454" s="46"/>
      <c r="C454" s="46"/>
      <c r="D454" s="46"/>
      <c r="E454" s="46"/>
      <c r="F454" s="46"/>
      <c r="G454" s="46"/>
      <c r="H454" s="46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</row>
    <row r="455" spans="1:19" ht="12.75">
      <c r="A455" s="46"/>
      <c r="B455" s="46"/>
      <c r="C455" s="46"/>
      <c r="D455" s="46"/>
      <c r="E455" s="46"/>
      <c r="F455" s="46"/>
      <c r="G455" s="46"/>
      <c r="H455" s="46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</row>
    <row r="456" spans="1:19" ht="12.75">
      <c r="A456" s="46"/>
      <c r="B456" s="46"/>
      <c r="C456" s="46"/>
      <c r="D456" s="46"/>
      <c r="E456" s="46"/>
      <c r="F456" s="46"/>
      <c r="G456" s="46"/>
      <c r="H456" s="46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</row>
    <row r="457" spans="1:19" ht="12.75">
      <c r="A457" s="46"/>
      <c r="B457" s="46"/>
      <c r="C457" s="46"/>
      <c r="D457" s="46"/>
      <c r="E457" s="46"/>
      <c r="F457" s="46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</row>
    <row r="458" spans="1:19" ht="12.75">
      <c r="A458" s="46"/>
      <c r="B458" s="46"/>
      <c r="C458" s="46"/>
      <c r="D458" s="46"/>
      <c r="E458" s="46"/>
      <c r="F458" s="46"/>
      <c r="G458" s="46"/>
      <c r="H458" s="46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</row>
    <row r="459" spans="1:19" ht="12.75">
      <c r="A459" s="46"/>
      <c r="B459" s="46"/>
      <c r="C459" s="46"/>
      <c r="D459" s="46"/>
      <c r="E459" s="46"/>
      <c r="F459" s="46"/>
      <c r="G459" s="46"/>
      <c r="H459" s="46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</row>
    <row r="460" spans="1:19" ht="12.75">
      <c r="A460" s="46"/>
      <c r="B460" s="46"/>
      <c r="C460" s="46"/>
      <c r="D460" s="46"/>
      <c r="E460" s="46"/>
      <c r="F460" s="46"/>
      <c r="G460" s="46"/>
      <c r="H460" s="46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</row>
    <row r="461" spans="1:19" ht="12.75">
      <c r="A461" s="46"/>
      <c r="B461" s="46"/>
      <c r="C461" s="46"/>
      <c r="D461" s="46"/>
      <c r="E461" s="46"/>
      <c r="F461" s="46"/>
      <c r="G461" s="46"/>
      <c r="H461" s="46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</row>
    <row r="462" spans="1:19" ht="12.75">
      <c r="A462" s="46"/>
      <c r="B462" s="46"/>
      <c r="C462" s="46"/>
      <c r="D462" s="46"/>
      <c r="E462" s="46"/>
      <c r="F462" s="46"/>
      <c r="G462" s="46"/>
      <c r="H462" s="46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</row>
    <row r="463" spans="1:19" ht="12.75">
      <c r="A463" s="46"/>
      <c r="B463" s="46"/>
      <c r="C463" s="46"/>
      <c r="D463" s="46"/>
      <c r="E463" s="46"/>
      <c r="F463" s="46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</row>
    <row r="464" spans="1:19" ht="12.75">
      <c r="A464" s="46"/>
      <c r="B464" s="46"/>
      <c r="C464" s="46"/>
      <c r="D464" s="46"/>
      <c r="E464" s="46"/>
      <c r="F464" s="46"/>
      <c r="G464" s="46"/>
      <c r="H464" s="46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</row>
    <row r="465" spans="1:19" ht="12.75">
      <c r="A465" s="46"/>
      <c r="B465" s="46"/>
      <c r="C465" s="46"/>
      <c r="D465" s="46"/>
      <c r="E465" s="46"/>
      <c r="F465" s="46"/>
      <c r="G465" s="46"/>
      <c r="H465" s="46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</row>
    <row r="466" spans="1:19" ht="12.75">
      <c r="A466" s="46"/>
      <c r="B466" s="46"/>
      <c r="C466" s="46"/>
      <c r="D466" s="46"/>
      <c r="E466" s="46"/>
      <c r="F466" s="46"/>
      <c r="G466" s="46"/>
      <c r="H466" s="46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</row>
    <row r="467" spans="1:19" ht="12.75">
      <c r="A467" s="46"/>
      <c r="B467" s="46"/>
      <c r="C467" s="46"/>
      <c r="D467" s="46"/>
      <c r="E467" s="46"/>
      <c r="F467" s="46"/>
      <c r="G467" s="46"/>
      <c r="H467" s="46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</row>
    <row r="468" spans="1:19" ht="12.75">
      <c r="A468" s="46"/>
      <c r="B468" s="46"/>
      <c r="C468" s="46"/>
      <c r="D468" s="46"/>
      <c r="E468" s="46"/>
      <c r="F468" s="46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</row>
    <row r="469" spans="1:19" ht="12.75">
      <c r="A469" s="46"/>
      <c r="B469" s="46"/>
      <c r="C469" s="46"/>
      <c r="D469" s="46"/>
      <c r="E469" s="46"/>
      <c r="F469" s="46"/>
      <c r="G469" s="46"/>
      <c r="H469" s="46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</row>
    <row r="470" spans="1:19" ht="12.75">
      <c r="A470" s="46"/>
      <c r="B470" s="46"/>
      <c r="C470" s="46"/>
      <c r="D470" s="46"/>
      <c r="E470" s="46"/>
      <c r="F470" s="46"/>
      <c r="G470" s="46"/>
      <c r="H470" s="46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</row>
    <row r="471" spans="1:19" ht="12.75">
      <c r="A471" s="46"/>
      <c r="B471" s="46"/>
      <c r="C471" s="46"/>
      <c r="D471" s="46"/>
      <c r="E471" s="46"/>
      <c r="F471" s="46"/>
      <c r="G471" s="46"/>
      <c r="H471" s="46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</row>
    <row r="472" spans="1:19" ht="12.75">
      <c r="A472" s="46"/>
      <c r="B472" s="46"/>
      <c r="C472" s="46"/>
      <c r="D472" s="46"/>
      <c r="E472" s="46"/>
      <c r="F472" s="46"/>
      <c r="G472" s="46"/>
      <c r="H472" s="46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</row>
    <row r="473" spans="1:19" ht="12.75">
      <c r="A473" s="46"/>
      <c r="B473" s="46"/>
      <c r="C473" s="46"/>
      <c r="D473" s="46"/>
      <c r="E473" s="46"/>
      <c r="F473" s="46"/>
      <c r="G473" s="46"/>
      <c r="H473" s="46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</row>
    <row r="474" spans="1:19" ht="12.75">
      <c r="A474" s="46"/>
      <c r="B474" s="46"/>
      <c r="C474" s="46"/>
      <c r="D474" s="46"/>
      <c r="E474" s="46"/>
      <c r="F474" s="46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</row>
    <row r="475" spans="1:19" ht="12.75">
      <c r="A475" s="46"/>
      <c r="B475" s="46"/>
      <c r="C475" s="46"/>
      <c r="D475" s="46"/>
      <c r="E475" s="46"/>
      <c r="F475" s="46"/>
      <c r="G475" s="46"/>
      <c r="H475" s="46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</row>
    <row r="476" spans="1:19" ht="12.75">
      <c r="A476" s="46"/>
      <c r="B476" s="46"/>
      <c r="C476" s="46"/>
      <c r="D476" s="46"/>
      <c r="E476" s="46"/>
      <c r="F476" s="46"/>
      <c r="G476" s="46"/>
      <c r="H476" s="46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</row>
    <row r="477" spans="1:19" ht="12.75">
      <c r="A477" s="46"/>
      <c r="B477" s="46"/>
      <c r="C477" s="46"/>
      <c r="D477" s="46"/>
      <c r="E477" s="46"/>
      <c r="F477" s="46"/>
      <c r="G477" s="46"/>
      <c r="H477" s="46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</row>
    <row r="478" spans="1:19" ht="12.75">
      <c r="A478" s="46"/>
      <c r="B478" s="46"/>
      <c r="C478" s="46"/>
      <c r="D478" s="46"/>
      <c r="E478" s="46"/>
      <c r="F478" s="46"/>
      <c r="G478" s="46"/>
      <c r="H478" s="46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</row>
    <row r="479" spans="1:19" ht="12.75">
      <c r="A479" s="46"/>
      <c r="B479" s="46"/>
      <c r="C479" s="46"/>
      <c r="D479" s="46"/>
      <c r="E479" s="46"/>
      <c r="F479" s="46"/>
      <c r="G479" s="46"/>
      <c r="H479" s="46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</row>
    <row r="480" spans="1:12" ht="12.75">
      <c r="A480" s="46"/>
      <c r="B480" s="46"/>
      <c r="C480" s="46"/>
      <c r="D480" s="46"/>
      <c r="E480" s="46"/>
      <c r="F480" s="46"/>
      <c r="G480" s="46"/>
      <c r="H480" s="46"/>
      <c r="I480" s="46"/>
      <c r="J480" s="46"/>
      <c r="K480" s="46"/>
      <c r="L480" s="46"/>
    </row>
    <row r="481" spans="1:12" ht="12.75">
      <c r="A481" s="46"/>
      <c r="B481" s="46"/>
      <c r="C481" s="46"/>
      <c r="D481" s="46"/>
      <c r="E481" s="46"/>
      <c r="F481" s="46"/>
      <c r="G481" s="46"/>
      <c r="H481" s="46"/>
      <c r="I481" s="46"/>
      <c r="J481" s="46"/>
      <c r="K481" s="46"/>
      <c r="L481" s="46"/>
    </row>
    <row r="482" spans="1:12" ht="12.75">
      <c r="A482" s="46"/>
      <c r="B482" s="46"/>
      <c r="C482" s="46"/>
      <c r="D482" s="46"/>
      <c r="E482" s="46"/>
      <c r="F482" s="46"/>
      <c r="G482" s="46"/>
      <c r="H482" s="46"/>
      <c r="I482" s="46"/>
      <c r="J482" s="46"/>
      <c r="K482" s="46"/>
      <c r="L482" s="46"/>
    </row>
    <row r="483" spans="1:12" ht="12.75">
      <c r="A483" s="46"/>
      <c r="B483" s="46"/>
      <c r="C483" s="46"/>
      <c r="D483" s="46"/>
      <c r="E483" s="46"/>
      <c r="F483" s="46"/>
      <c r="G483" s="46"/>
      <c r="H483" s="46"/>
      <c r="I483" s="46"/>
      <c r="J483" s="46"/>
      <c r="K483" s="46"/>
      <c r="L483" s="46"/>
    </row>
    <row r="484" spans="1:12" ht="12.75">
      <c r="A484" s="46"/>
      <c r="B484" s="46"/>
      <c r="C484" s="46"/>
      <c r="D484" s="46"/>
      <c r="E484" s="46"/>
      <c r="F484" s="46"/>
      <c r="G484" s="46"/>
      <c r="H484" s="46"/>
      <c r="I484" s="46"/>
      <c r="J484" s="46"/>
      <c r="K484" s="46"/>
      <c r="L484" s="46"/>
    </row>
    <row r="485" spans="1:12" ht="12.75">
      <c r="A485" s="46"/>
      <c r="B485" s="46"/>
      <c r="C485" s="46"/>
      <c r="D485" s="46"/>
      <c r="E485" s="46"/>
      <c r="F485" s="46"/>
      <c r="G485" s="46"/>
      <c r="H485" s="46"/>
      <c r="I485" s="46"/>
      <c r="J485" s="46"/>
      <c r="K485" s="46"/>
      <c r="L485" s="46"/>
    </row>
    <row r="486" spans="1:12" ht="12.75">
      <c r="A486" s="46"/>
      <c r="B486" s="46"/>
      <c r="C486" s="46"/>
      <c r="D486" s="46"/>
      <c r="E486" s="46"/>
      <c r="F486" s="46"/>
      <c r="G486" s="46"/>
      <c r="H486" s="46"/>
      <c r="I486" s="46"/>
      <c r="J486" s="46"/>
      <c r="K486" s="46"/>
      <c r="L486" s="46"/>
    </row>
    <row r="487" spans="1:12" ht="12.75">
      <c r="A487" s="46"/>
      <c r="B487" s="46"/>
      <c r="C487" s="46"/>
      <c r="D487" s="46"/>
      <c r="E487" s="46"/>
      <c r="F487" s="46"/>
      <c r="G487" s="46"/>
      <c r="H487" s="46"/>
      <c r="I487" s="46"/>
      <c r="J487" s="46"/>
      <c r="K487" s="46"/>
      <c r="L487" s="46"/>
    </row>
    <row r="488" spans="1:12" ht="12.75">
      <c r="A488" s="46"/>
      <c r="B488" s="46"/>
      <c r="C488" s="46"/>
      <c r="D488" s="46"/>
      <c r="E488" s="46"/>
      <c r="F488" s="46"/>
      <c r="G488" s="46"/>
      <c r="H488" s="46"/>
      <c r="I488" s="46"/>
      <c r="J488" s="46"/>
      <c r="K488" s="46"/>
      <c r="L488" s="46"/>
    </row>
    <row r="489" spans="1:12" ht="12.75">
      <c r="A489" s="46"/>
      <c r="B489" s="46"/>
      <c r="C489" s="46"/>
      <c r="D489" s="46"/>
      <c r="E489" s="46"/>
      <c r="F489" s="46"/>
      <c r="G489" s="46"/>
      <c r="H489" s="46"/>
      <c r="I489" s="46"/>
      <c r="J489" s="46"/>
      <c r="K489" s="46"/>
      <c r="L489" s="46"/>
    </row>
    <row r="490" spans="1:12" ht="12.75">
      <c r="A490" s="46"/>
      <c r="B490" s="46"/>
      <c r="C490" s="46"/>
      <c r="D490" s="46"/>
      <c r="E490" s="46"/>
      <c r="F490" s="46"/>
      <c r="G490" s="46"/>
      <c r="H490" s="46"/>
      <c r="I490" s="46"/>
      <c r="J490" s="46"/>
      <c r="K490" s="46"/>
      <c r="L490" s="46"/>
    </row>
    <row r="491" spans="1:12" ht="12.75">
      <c r="A491" s="46"/>
      <c r="B491" s="46"/>
      <c r="C491" s="46"/>
      <c r="D491" s="46"/>
      <c r="E491" s="46"/>
      <c r="F491" s="46"/>
      <c r="G491" s="46"/>
      <c r="H491" s="46"/>
      <c r="I491" s="46"/>
      <c r="J491" s="46"/>
      <c r="K491" s="46"/>
      <c r="L491" s="46"/>
    </row>
    <row r="492" spans="1:12" ht="12.75">
      <c r="A492" s="46"/>
      <c r="B492" s="46"/>
      <c r="C492" s="46"/>
      <c r="D492" s="46"/>
      <c r="E492" s="46"/>
      <c r="F492" s="46"/>
      <c r="G492" s="46"/>
      <c r="H492" s="46"/>
      <c r="I492" s="46"/>
      <c r="J492" s="46"/>
      <c r="K492" s="46"/>
      <c r="L492" s="46"/>
    </row>
    <row r="493" spans="1:12" ht="12.75">
      <c r="A493" s="46"/>
      <c r="B493" s="46"/>
      <c r="C493" s="46"/>
      <c r="D493" s="46"/>
      <c r="E493" s="46"/>
      <c r="F493" s="46"/>
      <c r="G493" s="46"/>
      <c r="H493" s="46"/>
      <c r="I493" s="46"/>
      <c r="J493" s="46"/>
      <c r="K493" s="46"/>
      <c r="L493" s="46"/>
    </row>
    <row r="494" spans="1:12" ht="12.75">
      <c r="A494" s="46"/>
      <c r="B494" s="46"/>
      <c r="C494" s="46"/>
      <c r="D494" s="46"/>
      <c r="E494" s="46"/>
      <c r="F494" s="46"/>
      <c r="G494" s="46"/>
      <c r="H494" s="46"/>
      <c r="I494" s="46"/>
      <c r="J494" s="46"/>
      <c r="K494" s="46"/>
      <c r="L494" s="46"/>
    </row>
    <row r="495" spans="1:12" ht="12.75">
      <c r="A495" s="46"/>
      <c r="B495" s="46"/>
      <c r="C495" s="46"/>
      <c r="D495" s="46"/>
      <c r="E495" s="46"/>
      <c r="F495" s="46"/>
      <c r="G495" s="46"/>
      <c r="H495" s="46"/>
      <c r="I495" s="46"/>
      <c r="J495" s="46"/>
      <c r="K495" s="46"/>
      <c r="L495" s="46"/>
    </row>
    <row r="496" spans="1:12" ht="12.75">
      <c r="A496" s="46"/>
      <c r="B496" s="46"/>
      <c r="C496" s="46"/>
      <c r="D496" s="46"/>
      <c r="E496" s="46"/>
      <c r="F496" s="46"/>
      <c r="G496" s="46"/>
      <c r="H496" s="46"/>
      <c r="I496" s="46"/>
      <c r="J496" s="46"/>
      <c r="K496" s="46"/>
      <c r="L496" s="46"/>
    </row>
    <row r="497" spans="1:12" ht="12.75">
      <c r="A497" s="46"/>
      <c r="B497" s="46"/>
      <c r="C497" s="46"/>
      <c r="D497" s="46"/>
      <c r="E497" s="46"/>
      <c r="F497" s="46"/>
      <c r="G497" s="46"/>
      <c r="H497" s="46"/>
      <c r="I497" s="46"/>
      <c r="J497" s="46"/>
      <c r="K497" s="46"/>
      <c r="L497" s="46"/>
    </row>
    <row r="498" spans="1:12" ht="12.75">
      <c r="A498" s="46"/>
      <c r="B498" s="46"/>
      <c r="C498" s="46"/>
      <c r="D498" s="46"/>
      <c r="E498" s="46"/>
      <c r="F498" s="46"/>
      <c r="G498" s="46"/>
      <c r="H498" s="46"/>
      <c r="I498" s="46"/>
      <c r="J498" s="46"/>
      <c r="K498" s="46"/>
      <c r="L498" s="46"/>
    </row>
    <row r="499" spans="1:12" ht="12.75">
      <c r="A499" s="46"/>
      <c r="B499" s="46"/>
      <c r="C499" s="46"/>
      <c r="D499" s="46"/>
      <c r="E499" s="46"/>
      <c r="F499" s="46"/>
      <c r="G499" s="46"/>
      <c r="H499" s="46"/>
      <c r="I499" s="46"/>
      <c r="J499" s="46"/>
      <c r="K499" s="46"/>
      <c r="L499" s="46"/>
    </row>
    <row r="500" spans="1:12" ht="12.75">
      <c r="A500" s="46"/>
      <c r="B500" s="46"/>
      <c r="C500" s="46"/>
      <c r="D500" s="46"/>
      <c r="E500" s="46"/>
      <c r="F500" s="46"/>
      <c r="G500" s="46"/>
      <c r="H500" s="46"/>
      <c r="I500" s="46"/>
      <c r="J500" s="46"/>
      <c r="K500" s="46"/>
      <c r="L500" s="46"/>
    </row>
    <row r="501" spans="1:12" ht="12.75">
      <c r="A501" s="46"/>
      <c r="B501" s="46"/>
      <c r="C501" s="46"/>
      <c r="D501" s="46"/>
      <c r="E501" s="46"/>
      <c r="F501" s="46"/>
      <c r="G501" s="46"/>
      <c r="H501" s="46"/>
      <c r="I501" s="46"/>
      <c r="J501" s="46"/>
      <c r="K501" s="46"/>
      <c r="L501" s="46"/>
    </row>
    <row r="502" spans="1:12" ht="12.75">
      <c r="A502" s="46"/>
      <c r="B502" s="46"/>
      <c r="C502" s="46"/>
      <c r="D502" s="46"/>
      <c r="E502" s="46"/>
      <c r="F502" s="46"/>
      <c r="G502" s="46"/>
      <c r="H502" s="46"/>
      <c r="I502" s="46"/>
      <c r="J502" s="46"/>
      <c r="K502" s="46"/>
      <c r="L502" s="46"/>
    </row>
    <row r="503" spans="1:12" ht="12.75">
      <c r="A503" s="46"/>
      <c r="B503" s="46"/>
      <c r="C503" s="46"/>
      <c r="D503" s="46"/>
      <c r="E503" s="46"/>
      <c r="F503" s="46"/>
      <c r="G503" s="46"/>
      <c r="H503" s="46"/>
      <c r="I503" s="46"/>
      <c r="J503" s="46"/>
      <c r="K503" s="46"/>
      <c r="L503" s="46"/>
    </row>
    <row r="504" spans="1:12" ht="12.75">
      <c r="A504" s="46"/>
      <c r="B504" s="46"/>
      <c r="C504" s="46"/>
      <c r="D504" s="46"/>
      <c r="E504" s="46"/>
      <c r="F504" s="46"/>
      <c r="G504" s="46"/>
      <c r="H504" s="46"/>
      <c r="I504" s="46"/>
      <c r="J504" s="46"/>
      <c r="K504" s="46"/>
      <c r="L504" s="46"/>
    </row>
    <row r="505" spans="1:12" ht="12.75">
      <c r="A505" s="46"/>
      <c r="B505" s="46"/>
      <c r="C505" s="46"/>
      <c r="D505" s="46"/>
      <c r="E505" s="46"/>
      <c r="F505" s="46"/>
      <c r="G505" s="46"/>
      <c r="H505" s="46"/>
      <c r="I505" s="46"/>
      <c r="J505" s="46"/>
      <c r="K505" s="46"/>
      <c r="L505" s="46"/>
    </row>
    <row r="506" spans="1:12" ht="12.75">
      <c r="A506" s="46"/>
      <c r="B506" s="46"/>
      <c r="C506" s="46"/>
      <c r="D506" s="46"/>
      <c r="E506" s="46"/>
      <c r="F506" s="46"/>
      <c r="G506" s="46"/>
      <c r="H506" s="46"/>
      <c r="I506" s="46"/>
      <c r="J506" s="46"/>
      <c r="K506" s="46"/>
      <c r="L506" s="46"/>
    </row>
    <row r="507" spans="1:12" ht="12.75">
      <c r="A507" s="46"/>
      <c r="B507" s="46"/>
      <c r="C507" s="46"/>
      <c r="D507" s="46"/>
      <c r="E507" s="46"/>
      <c r="F507" s="46"/>
      <c r="G507" s="46"/>
      <c r="H507" s="46"/>
      <c r="I507" s="46"/>
      <c r="J507" s="46"/>
      <c r="K507" s="46"/>
      <c r="L507" s="46"/>
    </row>
    <row r="508" spans="1:12" ht="12.75">
      <c r="A508" s="46"/>
      <c r="B508" s="46"/>
      <c r="C508" s="46"/>
      <c r="D508" s="46"/>
      <c r="E508" s="46"/>
      <c r="F508" s="46"/>
      <c r="G508" s="46"/>
      <c r="H508" s="46"/>
      <c r="I508" s="46"/>
      <c r="J508" s="46"/>
      <c r="K508" s="46"/>
      <c r="L508" s="46"/>
    </row>
    <row r="509" spans="1:12" ht="12.75">
      <c r="A509" s="46"/>
      <c r="B509" s="46"/>
      <c r="C509" s="46"/>
      <c r="D509" s="46"/>
      <c r="E509" s="46"/>
      <c r="F509" s="46"/>
      <c r="G509" s="46"/>
      <c r="H509" s="46"/>
      <c r="I509" s="46"/>
      <c r="J509" s="46"/>
      <c r="K509" s="46"/>
      <c r="L509" s="46"/>
    </row>
    <row r="510" spans="1:12" ht="12.75">
      <c r="A510" s="46"/>
      <c r="B510" s="46"/>
      <c r="C510" s="46"/>
      <c r="D510" s="46"/>
      <c r="E510" s="46"/>
      <c r="F510" s="46"/>
      <c r="G510" s="46"/>
      <c r="H510" s="46"/>
      <c r="I510" s="46"/>
      <c r="J510" s="46"/>
      <c r="K510" s="46"/>
      <c r="L510" s="46"/>
    </row>
    <row r="511" spans="1:12" ht="12.75">
      <c r="A511" s="46"/>
      <c r="B511" s="46"/>
      <c r="C511" s="46"/>
      <c r="D511" s="46"/>
      <c r="E511" s="46"/>
      <c r="F511" s="46"/>
      <c r="G511" s="46"/>
      <c r="H511" s="46"/>
      <c r="I511" s="46"/>
      <c r="J511" s="46"/>
      <c r="K511" s="46"/>
      <c r="L511" s="46"/>
    </row>
    <row r="512" spans="1:12" ht="12.75">
      <c r="A512" s="46"/>
      <c r="B512" s="46"/>
      <c r="C512" s="46"/>
      <c r="D512" s="46"/>
      <c r="E512" s="46"/>
      <c r="F512" s="46"/>
      <c r="G512" s="46"/>
      <c r="H512" s="46"/>
      <c r="I512" s="46"/>
      <c r="J512" s="46"/>
      <c r="K512" s="46"/>
      <c r="L512" s="46"/>
    </row>
    <row r="513" spans="1:12" ht="12.75">
      <c r="A513" s="46"/>
      <c r="B513" s="46"/>
      <c r="C513" s="46"/>
      <c r="D513" s="46"/>
      <c r="E513" s="46"/>
      <c r="F513" s="46"/>
      <c r="G513" s="46"/>
      <c r="H513" s="46"/>
      <c r="I513" s="46"/>
      <c r="J513" s="46"/>
      <c r="K513" s="46"/>
      <c r="L513" s="46"/>
    </row>
    <row r="514" spans="1:12" ht="12.75">
      <c r="A514" s="46"/>
      <c r="B514" s="46"/>
      <c r="C514" s="46"/>
      <c r="D514" s="46"/>
      <c r="E514" s="46"/>
      <c r="F514" s="46"/>
      <c r="G514" s="46"/>
      <c r="H514" s="46"/>
      <c r="I514" s="46"/>
      <c r="J514" s="46"/>
      <c r="K514" s="46"/>
      <c r="L514" s="46"/>
    </row>
    <row r="515" spans="1:12" ht="12.75">
      <c r="A515" s="46"/>
      <c r="B515" s="46"/>
      <c r="C515" s="46"/>
      <c r="D515" s="46"/>
      <c r="E515" s="46"/>
      <c r="F515" s="46"/>
      <c r="G515" s="46"/>
      <c r="H515" s="46"/>
      <c r="I515" s="46"/>
      <c r="J515" s="46"/>
      <c r="K515" s="46"/>
      <c r="L515" s="46"/>
    </row>
    <row r="516" spans="1:12" ht="12.75">
      <c r="A516" s="46"/>
      <c r="B516" s="46"/>
      <c r="C516" s="46"/>
      <c r="D516" s="46"/>
      <c r="E516" s="46"/>
      <c r="F516" s="46"/>
      <c r="G516" s="46"/>
      <c r="H516" s="46"/>
      <c r="I516" s="46"/>
      <c r="J516" s="46"/>
      <c r="K516" s="46"/>
      <c r="L516" s="46"/>
    </row>
    <row r="517" spans="1:12" ht="12.75">
      <c r="A517" s="46"/>
      <c r="B517" s="46"/>
      <c r="C517" s="46"/>
      <c r="D517" s="46"/>
      <c r="E517" s="46"/>
      <c r="F517" s="46"/>
      <c r="G517" s="46"/>
      <c r="H517" s="46"/>
      <c r="I517" s="46"/>
      <c r="J517" s="46"/>
      <c r="K517" s="46"/>
      <c r="L517" s="46"/>
    </row>
    <row r="518" spans="1:12" ht="12.75">
      <c r="A518" s="46"/>
      <c r="B518" s="46"/>
      <c r="C518" s="46"/>
      <c r="D518" s="46"/>
      <c r="E518" s="46"/>
      <c r="F518" s="46"/>
      <c r="G518" s="46"/>
      <c r="H518" s="46"/>
      <c r="I518" s="46"/>
      <c r="J518" s="46"/>
      <c r="K518" s="46"/>
      <c r="L518" s="46"/>
    </row>
    <row r="519" spans="1:12" ht="12.75">
      <c r="A519" s="46"/>
      <c r="B519" s="46"/>
      <c r="C519" s="46"/>
      <c r="D519" s="46"/>
      <c r="E519" s="46"/>
      <c r="F519" s="46"/>
      <c r="G519" s="46"/>
      <c r="H519" s="46"/>
      <c r="I519" s="46"/>
      <c r="J519" s="46"/>
      <c r="K519" s="46"/>
      <c r="L519" s="46"/>
    </row>
    <row r="520" spans="1:12" ht="12.75">
      <c r="A520" s="46"/>
      <c r="B520" s="46"/>
      <c r="C520" s="46"/>
      <c r="D520" s="46"/>
      <c r="E520" s="46"/>
      <c r="F520" s="46"/>
      <c r="G520" s="46"/>
      <c r="H520" s="46"/>
      <c r="I520" s="46"/>
      <c r="J520" s="46"/>
      <c r="K520" s="46"/>
      <c r="L520" s="46"/>
    </row>
    <row r="521" spans="1:12" ht="12.75">
      <c r="A521" s="46"/>
      <c r="B521" s="46"/>
      <c r="C521" s="46"/>
      <c r="D521" s="46"/>
      <c r="E521" s="46"/>
      <c r="F521" s="46"/>
      <c r="G521" s="46"/>
      <c r="H521" s="46"/>
      <c r="I521" s="46"/>
      <c r="J521" s="46"/>
      <c r="K521" s="46"/>
      <c r="L521" s="46"/>
    </row>
    <row r="522" spans="1:12" ht="12.75">
      <c r="A522" s="46"/>
      <c r="B522" s="46"/>
      <c r="C522" s="46"/>
      <c r="D522" s="46"/>
      <c r="E522" s="46"/>
      <c r="F522" s="46"/>
      <c r="G522" s="46"/>
      <c r="H522" s="46"/>
      <c r="I522" s="46"/>
      <c r="J522" s="46"/>
      <c r="K522" s="46"/>
      <c r="L522" s="46"/>
    </row>
    <row r="523" spans="1:12" ht="12.75">
      <c r="A523" s="46"/>
      <c r="B523" s="46"/>
      <c r="C523" s="46"/>
      <c r="D523" s="46"/>
      <c r="E523" s="46"/>
      <c r="F523" s="46"/>
      <c r="G523" s="46"/>
      <c r="H523" s="46"/>
      <c r="I523" s="46"/>
      <c r="J523" s="46"/>
      <c r="K523" s="46"/>
      <c r="L523" s="46"/>
    </row>
    <row r="524" spans="1:12" ht="12.75">
      <c r="A524" s="46"/>
      <c r="B524" s="46"/>
      <c r="C524" s="46"/>
      <c r="D524" s="46"/>
      <c r="E524" s="46"/>
      <c r="F524" s="46"/>
      <c r="G524" s="46"/>
      <c r="H524" s="46"/>
      <c r="I524" s="46"/>
      <c r="J524" s="46"/>
      <c r="K524" s="46"/>
      <c r="L524" s="46"/>
    </row>
    <row r="525" spans="1:12" ht="12.75">
      <c r="A525" s="46"/>
      <c r="B525" s="46"/>
      <c r="C525" s="46"/>
      <c r="D525" s="46"/>
      <c r="E525" s="46"/>
      <c r="F525" s="46"/>
      <c r="G525" s="46"/>
      <c r="H525" s="46"/>
      <c r="I525" s="46"/>
      <c r="J525" s="46"/>
      <c r="K525" s="46"/>
      <c r="L525" s="46"/>
    </row>
    <row r="526" spans="1:12" ht="12.75">
      <c r="A526" s="46"/>
      <c r="B526" s="46"/>
      <c r="C526" s="46"/>
      <c r="D526" s="46"/>
      <c r="E526" s="46"/>
      <c r="F526" s="46"/>
      <c r="G526" s="46"/>
      <c r="H526" s="46"/>
      <c r="I526" s="46"/>
      <c r="J526" s="46"/>
      <c r="K526" s="46"/>
      <c r="L526" s="46"/>
    </row>
    <row r="527" spans="1:12" ht="12.75">
      <c r="A527" s="46"/>
      <c r="B527" s="46"/>
      <c r="C527" s="46"/>
      <c r="D527" s="46"/>
      <c r="E527" s="46"/>
      <c r="F527" s="46"/>
      <c r="G527" s="46"/>
      <c r="H527" s="46"/>
      <c r="I527" s="46"/>
      <c r="J527" s="46"/>
      <c r="K527" s="46"/>
      <c r="L527" s="46"/>
    </row>
    <row r="528" spans="1:12" ht="12.75">
      <c r="A528" s="46"/>
      <c r="B528" s="46"/>
      <c r="C528" s="46"/>
      <c r="D528" s="46"/>
      <c r="E528" s="46"/>
      <c r="F528" s="46"/>
      <c r="G528" s="46"/>
      <c r="H528" s="46"/>
      <c r="I528" s="46"/>
      <c r="J528" s="46"/>
      <c r="K528" s="46"/>
      <c r="L528" s="46"/>
    </row>
    <row r="529" spans="1:12" ht="12.75">
      <c r="A529" s="46"/>
      <c r="B529" s="46"/>
      <c r="C529" s="46"/>
      <c r="D529" s="46"/>
      <c r="E529" s="46"/>
      <c r="F529" s="46"/>
      <c r="G529" s="46"/>
      <c r="H529" s="46"/>
      <c r="I529" s="46"/>
      <c r="J529" s="46"/>
      <c r="K529" s="46"/>
      <c r="L529" s="46"/>
    </row>
    <row r="530" spans="1:12" ht="12.75">
      <c r="A530" s="46"/>
      <c r="B530" s="46"/>
      <c r="C530" s="46"/>
      <c r="D530" s="46"/>
      <c r="E530" s="46"/>
      <c r="F530" s="46"/>
      <c r="G530" s="46"/>
      <c r="H530" s="46"/>
      <c r="I530" s="46"/>
      <c r="J530" s="46"/>
      <c r="K530" s="46"/>
      <c r="L530" s="46"/>
    </row>
    <row r="531" spans="1:12" ht="12.75">
      <c r="A531" s="46"/>
      <c r="B531" s="46"/>
      <c r="C531" s="46"/>
      <c r="D531" s="46"/>
      <c r="E531" s="46"/>
      <c r="F531" s="46"/>
      <c r="G531" s="46"/>
      <c r="H531" s="46"/>
      <c r="I531" s="46"/>
      <c r="J531" s="46"/>
      <c r="K531" s="46"/>
      <c r="L531" s="46"/>
    </row>
    <row r="532" spans="1:12" ht="12.75">
      <c r="A532" s="46"/>
      <c r="B532" s="46"/>
      <c r="C532" s="46"/>
      <c r="D532" s="46"/>
      <c r="E532" s="46"/>
      <c r="F532" s="46"/>
      <c r="G532" s="46"/>
      <c r="H532" s="46"/>
      <c r="I532" s="46"/>
      <c r="J532" s="46"/>
      <c r="K532" s="46"/>
      <c r="L532" s="46"/>
    </row>
    <row r="533" spans="1:12" ht="12.75">
      <c r="A533" s="46"/>
      <c r="B533" s="46"/>
      <c r="C533" s="46"/>
      <c r="D533" s="46"/>
      <c r="E533" s="46"/>
      <c r="F533" s="46"/>
      <c r="G533" s="46"/>
      <c r="H533" s="46"/>
      <c r="I533" s="46"/>
      <c r="J533" s="46"/>
      <c r="K533" s="46"/>
      <c r="L533" s="46"/>
    </row>
    <row r="534" spans="1:12" ht="12.75">
      <c r="A534" s="46"/>
      <c r="B534" s="46"/>
      <c r="C534" s="46"/>
      <c r="D534" s="46"/>
      <c r="E534" s="46"/>
      <c r="F534" s="46"/>
      <c r="G534" s="46"/>
      <c r="H534" s="46"/>
      <c r="I534" s="46"/>
      <c r="J534" s="46"/>
      <c r="K534" s="46"/>
      <c r="L534" s="46"/>
    </row>
    <row r="535" spans="1:12" ht="12.75">
      <c r="A535" s="46"/>
      <c r="B535" s="46"/>
      <c r="C535" s="46"/>
      <c r="D535" s="46"/>
      <c r="E535" s="46"/>
      <c r="F535" s="46"/>
      <c r="G535" s="46"/>
      <c r="H535" s="46"/>
      <c r="I535" s="46"/>
      <c r="J535" s="46"/>
      <c r="K535" s="46"/>
      <c r="L535" s="46"/>
    </row>
    <row r="536" spans="1:12" ht="12.75">
      <c r="A536" s="46"/>
      <c r="B536" s="46"/>
      <c r="C536" s="46"/>
      <c r="D536" s="46"/>
      <c r="E536" s="46"/>
      <c r="F536" s="46"/>
      <c r="G536" s="46"/>
      <c r="H536" s="46"/>
      <c r="I536" s="46"/>
      <c r="J536" s="46"/>
      <c r="K536" s="46"/>
      <c r="L536" s="46"/>
    </row>
    <row r="537" spans="1:12" ht="12.75">
      <c r="A537" s="46"/>
      <c r="B537" s="46"/>
      <c r="C537" s="46"/>
      <c r="D537" s="46"/>
      <c r="E537" s="46"/>
      <c r="F537" s="46"/>
      <c r="G537" s="46"/>
      <c r="H537" s="46"/>
      <c r="I537" s="46"/>
      <c r="J537" s="46"/>
      <c r="K537" s="46"/>
      <c r="L537" s="46"/>
    </row>
    <row r="538" spans="1:12" ht="12.75">
      <c r="A538" s="46"/>
      <c r="B538" s="46"/>
      <c r="C538" s="46"/>
      <c r="D538" s="46"/>
      <c r="E538" s="46"/>
      <c r="F538" s="46"/>
      <c r="G538" s="46"/>
      <c r="H538" s="46"/>
      <c r="I538" s="46"/>
      <c r="J538" s="46"/>
      <c r="K538" s="46"/>
      <c r="L538" s="46"/>
    </row>
    <row r="539" spans="1:12" ht="12.75">
      <c r="A539" s="46"/>
      <c r="B539" s="46"/>
      <c r="C539" s="46"/>
      <c r="D539" s="46"/>
      <c r="E539" s="46"/>
      <c r="F539" s="46"/>
      <c r="G539" s="46"/>
      <c r="H539" s="46"/>
      <c r="I539" s="46"/>
      <c r="J539" s="46"/>
      <c r="K539" s="46"/>
      <c r="L539" s="46"/>
    </row>
    <row r="540" spans="1:12" ht="12.75">
      <c r="A540" s="46"/>
      <c r="B540" s="46"/>
      <c r="C540" s="46"/>
      <c r="D540" s="46"/>
      <c r="E540" s="46"/>
      <c r="F540" s="46"/>
      <c r="G540" s="46"/>
      <c r="H540" s="46"/>
      <c r="I540" s="46"/>
      <c r="J540" s="46"/>
      <c r="K540" s="46"/>
      <c r="L540" s="46"/>
    </row>
    <row r="541" spans="1:12" ht="12.75">
      <c r="A541" s="46"/>
      <c r="B541" s="46"/>
      <c r="C541" s="46"/>
      <c r="D541" s="46"/>
      <c r="E541" s="46"/>
      <c r="F541" s="46"/>
      <c r="G541" s="46"/>
      <c r="H541" s="46"/>
      <c r="I541" s="46"/>
      <c r="J541" s="46"/>
      <c r="K541" s="46"/>
      <c r="L541" s="46"/>
    </row>
    <row r="542" spans="1:12" ht="12.75">
      <c r="A542" s="46"/>
      <c r="B542" s="46"/>
      <c r="C542" s="46"/>
      <c r="D542" s="46"/>
      <c r="E542" s="46"/>
      <c r="F542" s="46"/>
      <c r="G542" s="46"/>
      <c r="H542" s="46"/>
      <c r="I542" s="46"/>
      <c r="J542" s="46"/>
      <c r="K542" s="46"/>
      <c r="L542" s="46"/>
    </row>
    <row r="543" spans="1:12" ht="12.75">
      <c r="A543" s="46"/>
      <c r="B543" s="46"/>
      <c r="C543" s="46"/>
      <c r="D543" s="46"/>
      <c r="E543" s="46"/>
      <c r="F543" s="46"/>
      <c r="G543" s="46"/>
      <c r="H543" s="46"/>
      <c r="I543" s="46"/>
      <c r="J543" s="46"/>
      <c r="K543" s="46"/>
      <c r="L543" s="46"/>
    </row>
    <row r="544" spans="1:12" ht="12.75">
      <c r="A544" s="46"/>
      <c r="B544" s="46"/>
      <c r="C544" s="46"/>
      <c r="D544" s="46"/>
      <c r="E544" s="46"/>
      <c r="F544" s="46"/>
      <c r="G544" s="46"/>
      <c r="H544" s="46"/>
      <c r="I544" s="46"/>
      <c r="J544" s="46"/>
      <c r="K544" s="46"/>
      <c r="L544" s="46"/>
    </row>
    <row r="545" spans="1:12" ht="12.75">
      <c r="A545" s="46"/>
      <c r="B545" s="46"/>
      <c r="C545" s="46"/>
      <c r="D545" s="46"/>
      <c r="E545" s="46"/>
      <c r="F545" s="46"/>
      <c r="G545" s="46"/>
      <c r="H545" s="46"/>
      <c r="I545" s="46"/>
      <c r="J545" s="46"/>
      <c r="K545" s="46"/>
      <c r="L545" s="46"/>
    </row>
    <row r="546" spans="1:12" ht="12.75">
      <c r="A546" s="46"/>
      <c r="B546" s="46"/>
      <c r="C546" s="46"/>
      <c r="D546" s="46"/>
      <c r="E546" s="46"/>
      <c r="F546" s="46"/>
      <c r="G546" s="46"/>
      <c r="H546" s="46"/>
      <c r="I546" s="46"/>
      <c r="J546" s="46"/>
      <c r="K546" s="46"/>
      <c r="L546" s="46"/>
    </row>
    <row r="547" spans="1:12" ht="12.75">
      <c r="A547" s="46"/>
      <c r="B547" s="46"/>
      <c r="C547" s="46"/>
      <c r="D547" s="46"/>
      <c r="E547" s="46"/>
      <c r="F547" s="46"/>
      <c r="G547" s="46"/>
      <c r="H547" s="46"/>
      <c r="I547" s="46"/>
      <c r="J547" s="46"/>
      <c r="K547" s="46"/>
      <c r="L547" s="46"/>
    </row>
    <row r="548" spans="1:12" ht="12.75">
      <c r="A548" s="46"/>
      <c r="B548" s="46"/>
      <c r="C548" s="46"/>
      <c r="D548" s="46"/>
      <c r="E548" s="46"/>
      <c r="F548" s="46"/>
      <c r="G548" s="46"/>
      <c r="H548" s="46"/>
      <c r="I548" s="46"/>
      <c r="J548" s="46"/>
      <c r="K548" s="46"/>
      <c r="L548" s="46"/>
    </row>
    <row r="549" spans="1:12" ht="12.75">
      <c r="A549" s="46"/>
      <c r="B549" s="46"/>
      <c r="C549" s="46"/>
      <c r="D549" s="46"/>
      <c r="E549" s="46"/>
      <c r="F549" s="46"/>
      <c r="G549" s="46"/>
      <c r="H549" s="46"/>
      <c r="I549" s="46"/>
      <c r="J549" s="46"/>
      <c r="K549" s="46"/>
      <c r="L549" s="46"/>
    </row>
    <row r="550" spans="1:12" ht="12.75">
      <c r="A550" s="46"/>
      <c r="B550" s="46"/>
      <c r="C550" s="46"/>
      <c r="D550" s="46"/>
      <c r="E550" s="46"/>
      <c r="F550" s="46"/>
      <c r="G550" s="46"/>
      <c r="H550" s="46"/>
      <c r="I550" s="46"/>
      <c r="J550" s="46"/>
      <c r="K550" s="46"/>
      <c r="L550" s="46"/>
    </row>
    <row r="551" spans="1:12" ht="12.75">
      <c r="A551" s="46"/>
      <c r="B551" s="46"/>
      <c r="C551" s="46"/>
      <c r="D551" s="46"/>
      <c r="E551" s="46"/>
      <c r="F551" s="46"/>
      <c r="G551" s="46"/>
      <c r="H551" s="46"/>
      <c r="I551" s="46"/>
      <c r="J551" s="46"/>
      <c r="K551" s="46"/>
      <c r="L551" s="46"/>
    </row>
    <row r="552" spans="1:12" ht="12.75">
      <c r="A552" s="46"/>
      <c r="B552" s="46"/>
      <c r="C552" s="46"/>
      <c r="D552" s="46"/>
      <c r="E552" s="46"/>
      <c r="F552" s="46"/>
      <c r="G552" s="46"/>
      <c r="H552" s="46"/>
      <c r="I552" s="46"/>
      <c r="J552" s="46"/>
      <c r="K552" s="46"/>
      <c r="L552" s="46"/>
    </row>
    <row r="553" spans="1:12" ht="12.75">
      <c r="A553" s="46"/>
      <c r="B553" s="46"/>
      <c r="C553" s="46"/>
      <c r="D553" s="46"/>
      <c r="E553" s="46"/>
      <c r="F553" s="46"/>
      <c r="G553" s="46"/>
      <c r="H553" s="46"/>
      <c r="I553" s="46"/>
      <c r="J553" s="46"/>
      <c r="K553" s="46"/>
      <c r="L553" s="46"/>
    </row>
    <row r="554" spans="1:12" ht="12.75">
      <c r="A554" s="46"/>
      <c r="B554" s="46"/>
      <c r="C554" s="46"/>
      <c r="D554" s="46"/>
      <c r="E554" s="46"/>
      <c r="F554" s="46"/>
      <c r="G554" s="46"/>
      <c r="H554" s="46"/>
      <c r="I554" s="46"/>
      <c r="J554" s="46"/>
      <c r="K554" s="46"/>
      <c r="L554" s="46"/>
    </row>
    <row r="555" spans="1:12" ht="12.75">
      <c r="A555" s="46"/>
      <c r="B555" s="46"/>
      <c r="C555" s="46"/>
      <c r="D555" s="46"/>
      <c r="E555" s="46"/>
      <c r="F555" s="46"/>
      <c r="G555" s="46"/>
      <c r="H555" s="46"/>
      <c r="I555" s="46"/>
      <c r="J555" s="46"/>
      <c r="K555" s="46"/>
      <c r="L555" s="46"/>
    </row>
    <row r="556" spans="1:12" ht="12.75">
      <c r="A556" s="46"/>
      <c r="B556" s="46"/>
      <c r="C556" s="46"/>
      <c r="D556" s="46"/>
      <c r="E556" s="46"/>
      <c r="F556" s="46"/>
      <c r="G556" s="46"/>
      <c r="H556" s="46"/>
      <c r="I556" s="46"/>
      <c r="J556" s="46"/>
      <c r="K556" s="46"/>
      <c r="L556" s="46"/>
    </row>
    <row r="557" spans="1:12" ht="12.75">
      <c r="A557" s="46"/>
      <c r="B557" s="46"/>
      <c r="C557" s="46"/>
      <c r="D557" s="46"/>
      <c r="E557" s="46"/>
      <c r="F557" s="46"/>
      <c r="G557" s="46"/>
      <c r="H557" s="46"/>
      <c r="I557" s="46"/>
      <c r="J557" s="46"/>
      <c r="K557" s="46"/>
      <c r="L557" s="46"/>
    </row>
    <row r="558" spans="1:12" ht="12.75">
      <c r="A558" s="46"/>
      <c r="B558" s="46"/>
      <c r="C558" s="46"/>
      <c r="D558" s="46"/>
      <c r="E558" s="46"/>
      <c r="F558" s="46"/>
      <c r="G558" s="46"/>
      <c r="H558" s="46"/>
      <c r="I558" s="46"/>
      <c r="J558" s="46"/>
      <c r="K558" s="46"/>
      <c r="L558" s="46"/>
    </row>
    <row r="559" spans="1:12" ht="12.75">
      <c r="A559" s="46"/>
      <c r="B559" s="46"/>
      <c r="C559" s="46"/>
      <c r="D559" s="46"/>
      <c r="E559" s="46"/>
      <c r="F559" s="46"/>
      <c r="G559" s="46"/>
      <c r="H559" s="46"/>
      <c r="I559" s="46"/>
      <c r="J559" s="46"/>
      <c r="K559" s="46"/>
      <c r="L559" s="46"/>
    </row>
    <row r="560" spans="1:12" ht="12.75">
      <c r="A560" s="46"/>
      <c r="B560" s="46"/>
      <c r="C560" s="46"/>
      <c r="D560" s="46"/>
      <c r="E560" s="46"/>
      <c r="F560" s="46"/>
      <c r="G560" s="46"/>
      <c r="H560" s="46"/>
      <c r="I560" s="46"/>
      <c r="J560" s="46"/>
      <c r="K560" s="46"/>
      <c r="L560" s="46"/>
    </row>
    <row r="561" spans="1:12" ht="12.75">
      <c r="A561" s="46"/>
      <c r="B561" s="46"/>
      <c r="C561" s="46"/>
      <c r="D561" s="46"/>
      <c r="E561" s="46"/>
      <c r="F561" s="46"/>
      <c r="G561" s="46"/>
      <c r="H561" s="46"/>
      <c r="I561" s="46"/>
      <c r="J561" s="46"/>
      <c r="K561" s="46"/>
      <c r="L561" s="46"/>
    </row>
    <row r="562" spans="1:12" ht="12.75">
      <c r="A562" s="46"/>
      <c r="B562" s="46"/>
      <c r="C562" s="46"/>
      <c r="D562" s="46"/>
      <c r="E562" s="46"/>
      <c r="F562" s="46"/>
      <c r="G562" s="46"/>
      <c r="H562" s="46"/>
      <c r="I562" s="46"/>
      <c r="J562" s="46"/>
      <c r="K562" s="46"/>
      <c r="L562" s="46"/>
    </row>
    <row r="563" spans="1:12" ht="12.75">
      <c r="A563" s="46"/>
      <c r="B563" s="46"/>
      <c r="C563" s="46"/>
      <c r="D563" s="46"/>
      <c r="E563" s="46"/>
      <c r="F563" s="46"/>
      <c r="G563" s="46"/>
      <c r="H563" s="46"/>
      <c r="I563" s="46"/>
      <c r="J563" s="46"/>
      <c r="K563" s="46"/>
      <c r="L563" s="46"/>
    </row>
    <row r="564" spans="1:12" ht="12.75">
      <c r="A564" s="46"/>
      <c r="B564" s="46"/>
      <c r="C564" s="46"/>
      <c r="D564" s="46"/>
      <c r="E564" s="46"/>
      <c r="F564" s="46"/>
      <c r="G564" s="46"/>
      <c r="H564" s="46"/>
      <c r="I564" s="46"/>
      <c r="J564" s="46"/>
      <c r="K564" s="46"/>
      <c r="L564" s="46"/>
    </row>
    <row r="565" spans="1:12" ht="12.75">
      <c r="A565" s="46"/>
      <c r="B565" s="46"/>
      <c r="C565" s="46"/>
      <c r="D565" s="46"/>
      <c r="E565" s="46"/>
      <c r="F565" s="46"/>
      <c r="G565" s="46"/>
      <c r="H565" s="46"/>
      <c r="I565" s="46"/>
      <c r="J565" s="46"/>
      <c r="K565" s="46"/>
      <c r="L565" s="46"/>
    </row>
    <row r="566" spans="1:12" ht="12.75">
      <c r="A566" s="46"/>
      <c r="B566" s="46"/>
      <c r="C566" s="46"/>
      <c r="D566" s="46"/>
      <c r="E566" s="46"/>
      <c r="F566" s="46"/>
      <c r="G566" s="46"/>
      <c r="H566" s="46"/>
      <c r="I566" s="46"/>
      <c r="J566" s="46"/>
      <c r="K566" s="46"/>
      <c r="L566" s="46"/>
    </row>
    <row r="567" spans="1:12" ht="12.75">
      <c r="A567" s="46"/>
      <c r="B567" s="46"/>
      <c r="C567" s="46"/>
      <c r="D567" s="46"/>
      <c r="E567" s="46"/>
      <c r="F567" s="46"/>
      <c r="G567" s="46"/>
      <c r="H567" s="46"/>
      <c r="I567" s="46"/>
      <c r="J567" s="46"/>
      <c r="K567" s="46"/>
      <c r="L567" s="46"/>
    </row>
    <row r="568" spans="1:12" ht="12.75">
      <c r="A568" s="46"/>
      <c r="B568" s="46"/>
      <c r="C568" s="46"/>
      <c r="D568" s="46"/>
      <c r="E568" s="46"/>
      <c r="F568" s="46"/>
      <c r="G568" s="46"/>
      <c r="H568" s="46"/>
      <c r="I568" s="46"/>
      <c r="J568" s="46"/>
      <c r="K568" s="46"/>
      <c r="L568" s="46"/>
    </row>
    <row r="569" spans="1:12" ht="12.75">
      <c r="A569" s="46"/>
      <c r="B569" s="46"/>
      <c r="C569" s="46"/>
      <c r="D569" s="46"/>
      <c r="E569" s="46"/>
      <c r="F569" s="46"/>
      <c r="G569" s="46"/>
      <c r="H569" s="46"/>
      <c r="I569" s="46"/>
      <c r="J569" s="46"/>
      <c r="K569" s="46"/>
      <c r="L569" s="46"/>
    </row>
    <row r="570" spans="1:12" ht="12.75">
      <c r="A570" s="46"/>
      <c r="B570" s="46"/>
      <c r="C570" s="46"/>
      <c r="D570" s="46"/>
      <c r="E570" s="46"/>
      <c r="F570" s="46"/>
      <c r="G570" s="46"/>
      <c r="H570" s="46"/>
      <c r="I570" s="46"/>
      <c r="J570" s="46"/>
      <c r="K570" s="46"/>
      <c r="L570" s="46"/>
    </row>
    <row r="571" spans="1:12" ht="12.75">
      <c r="A571" s="46"/>
      <c r="B571" s="46"/>
      <c r="C571" s="46"/>
      <c r="D571" s="46"/>
      <c r="E571" s="46"/>
      <c r="F571" s="46"/>
      <c r="G571" s="46"/>
      <c r="H571" s="46"/>
      <c r="I571" s="46"/>
      <c r="J571" s="46"/>
      <c r="K571" s="46"/>
      <c r="L571" s="46"/>
    </row>
    <row r="572" spans="1:12" ht="12.75">
      <c r="A572" s="46"/>
      <c r="B572" s="46"/>
      <c r="C572" s="46"/>
      <c r="D572" s="46"/>
      <c r="E572" s="46"/>
      <c r="F572" s="46"/>
      <c r="G572" s="46"/>
      <c r="H572" s="46"/>
      <c r="I572" s="46"/>
      <c r="J572" s="46"/>
      <c r="K572" s="46"/>
      <c r="L572" s="46"/>
    </row>
    <row r="573" spans="1:12" ht="12.75">
      <c r="A573" s="46"/>
      <c r="B573" s="46"/>
      <c r="C573" s="46"/>
      <c r="D573" s="46"/>
      <c r="E573" s="46"/>
      <c r="F573" s="46"/>
      <c r="G573" s="46"/>
      <c r="H573" s="46"/>
      <c r="I573" s="46"/>
      <c r="J573" s="46"/>
      <c r="K573" s="46"/>
      <c r="L573" s="46"/>
    </row>
    <row r="574" spans="1:12" ht="12.75">
      <c r="A574" s="46"/>
      <c r="B574" s="46"/>
      <c r="C574" s="46"/>
      <c r="D574" s="46"/>
      <c r="E574" s="46"/>
      <c r="F574" s="46"/>
      <c r="G574" s="46"/>
      <c r="H574" s="46"/>
      <c r="I574" s="46"/>
      <c r="J574" s="46"/>
      <c r="K574" s="46"/>
      <c r="L574" s="46"/>
    </row>
    <row r="575" spans="1:12" ht="12.75">
      <c r="A575" s="46"/>
      <c r="B575" s="46"/>
      <c r="C575" s="46"/>
      <c r="D575" s="46"/>
      <c r="E575" s="46"/>
      <c r="F575" s="46"/>
      <c r="G575" s="46"/>
      <c r="H575" s="46"/>
      <c r="I575" s="46"/>
      <c r="J575" s="46"/>
      <c r="K575" s="46"/>
      <c r="L575" s="46"/>
    </row>
    <row r="576" spans="1:12" ht="12.75">
      <c r="A576" s="46"/>
      <c r="B576" s="46"/>
      <c r="C576" s="46"/>
      <c r="D576" s="46"/>
      <c r="E576" s="46"/>
      <c r="F576" s="46"/>
      <c r="G576" s="46"/>
      <c r="H576" s="46"/>
      <c r="I576" s="46"/>
      <c r="J576" s="46"/>
      <c r="K576" s="46"/>
      <c r="L576" s="46"/>
    </row>
    <row r="577" spans="1:12" ht="12.75">
      <c r="A577" s="46"/>
      <c r="B577" s="46"/>
      <c r="C577" s="46"/>
      <c r="D577" s="46"/>
      <c r="E577" s="46"/>
      <c r="F577" s="46"/>
      <c r="G577" s="46"/>
      <c r="H577" s="46"/>
      <c r="I577" s="46"/>
      <c r="J577" s="46"/>
      <c r="K577" s="46"/>
      <c r="L577" s="46"/>
    </row>
    <row r="578" spans="1:12" ht="12.75">
      <c r="A578" s="46"/>
      <c r="B578" s="46"/>
      <c r="C578" s="46"/>
      <c r="D578" s="46"/>
      <c r="E578" s="46"/>
      <c r="F578" s="46"/>
      <c r="G578" s="46"/>
      <c r="H578" s="46"/>
      <c r="I578" s="46"/>
      <c r="J578" s="46"/>
      <c r="K578" s="46"/>
      <c r="L578" s="46"/>
    </row>
    <row r="579" spans="1:12" ht="12.75">
      <c r="A579" s="46"/>
      <c r="B579" s="46"/>
      <c r="C579" s="46"/>
      <c r="D579" s="46"/>
      <c r="E579" s="46"/>
      <c r="F579" s="46"/>
      <c r="G579" s="46"/>
      <c r="H579" s="46"/>
      <c r="I579" s="46"/>
      <c r="J579" s="46"/>
      <c r="K579" s="46"/>
      <c r="L579" s="46"/>
    </row>
    <row r="580" spans="1:12" ht="12.75">
      <c r="A580" s="46"/>
      <c r="B580" s="46"/>
      <c r="C580" s="46"/>
      <c r="D580" s="46"/>
      <c r="E580" s="46"/>
      <c r="F580" s="46"/>
      <c r="G580" s="46"/>
      <c r="H580" s="46"/>
      <c r="I580" s="46"/>
      <c r="J580" s="46"/>
      <c r="K580" s="46"/>
      <c r="L580" s="46"/>
    </row>
    <row r="581" spans="1:12" ht="12.75">
      <c r="A581" s="46"/>
      <c r="B581" s="46"/>
      <c r="C581" s="46"/>
      <c r="D581" s="46"/>
      <c r="E581" s="46"/>
      <c r="F581" s="46"/>
      <c r="G581" s="46"/>
      <c r="H581" s="46"/>
      <c r="I581" s="46"/>
      <c r="J581" s="46"/>
      <c r="K581" s="46"/>
      <c r="L581" s="46"/>
    </row>
    <row r="582" spans="1:12" ht="12.75">
      <c r="A582" s="46"/>
      <c r="B582" s="46"/>
      <c r="C582" s="46"/>
      <c r="D582" s="46"/>
      <c r="E582" s="46"/>
      <c r="F582" s="46"/>
      <c r="G582" s="46"/>
      <c r="H582" s="46"/>
      <c r="I582" s="46"/>
      <c r="J582" s="46"/>
      <c r="K582" s="46"/>
      <c r="L582" s="46"/>
    </row>
    <row r="583" spans="1:12" ht="12.75">
      <c r="A583" s="46"/>
      <c r="B583" s="46"/>
      <c r="C583" s="46"/>
      <c r="D583" s="46"/>
      <c r="E583" s="46"/>
      <c r="F583" s="46"/>
      <c r="G583" s="46"/>
      <c r="H583" s="46"/>
      <c r="I583" s="46"/>
      <c r="J583" s="46"/>
      <c r="K583" s="46"/>
      <c r="L583" s="46"/>
    </row>
    <row r="584" spans="1:12" ht="12.75">
      <c r="A584" s="46"/>
      <c r="B584" s="46"/>
      <c r="C584" s="46"/>
      <c r="D584" s="46"/>
      <c r="E584" s="46"/>
      <c r="F584" s="46"/>
      <c r="G584" s="46"/>
      <c r="H584" s="46"/>
      <c r="I584" s="46"/>
      <c r="J584" s="46"/>
      <c r="K584" s="46"/>
      <c r="L584" s="46"/>
    </row>
    <row r="585" spans="1:12" ht="12.75">
      <c r="A585" s="46"/>
      <c r="B585" s="46"/>
      <c r="C585" s="46"/>
      <c r="D585" s="46"/>
      <c r="E585" s="46"/>
      <c r="F585" s="46"/>
      <c r="G585" s="46"/>
      <c r="H585" s="46"/>
      <c r="I585" s="46"/>
      <c r="J585" s="46"/>
      <c r="K585" s="46"/>
      <c r="L585" s="46"/>
    </row>
    <row r="586" spans="1:12" ht="12.75">
      <c r="A586" s="46"/>
      <c r="B586" s="46"/>
      <c r="C586" s="46"/>
      <c r="D586" s="46"/>
      <c r="E586" s="46"/>
      <c r="F586" s="46"/>
      <c r="G586" s="46"/>
      <c r="H586" s="46"/>
      <c r="I586" s="46"/>
      <c r="J586" s="46"/>
      <c r="K586" s="46"/>
      <c r="L586" s="46"/>
    </row>
    <row r="587" spans="1:12" ht="12.75">
      <c r="A587" s="46"/>
      <c r="B587" s="46"/>
      <c r="C587" s="46"/>
      <c r="D587" s="46"/>
      <c r="E587" s="46"/>
      <c r="F587" s="46"/>
      <c r="G587" s="46"/>
      <c r="H587" s="46"/>
      <c r="I587" s="46"/>
      <c r="J587" s="46"/>
      <c r="K587" s="46"/>
      <c r="L587" s="46"/>
    </row>
    <row r="588" spans="1:12" ht="12.75">
      <c r="A588" s="46"/>
      <c r="B588" s="46"/>
      <c r="C588" s="46"/>
      <c r="D588" s="46"/>
      <c r="E588" s="46"/>
      <c r="F588" s="46"/>
      <c r="G588" s="46"/>
      <c r="H588" s="46"/>
      <c r="I588" s="46"/>
      <c r="J588" s="46"/>
      <c r="K588" s="46"/>
      <c r="L588" s="46"/>
    </row>
    <row r="589" spans="1:12" ht="12.75">
      <c r="A589" s="46"/>
      <c r="B589" s="46"/>
      <c r="C589" s="46"/>
      <c r="D589" s="46"/>
      <c r="E589" s="46"/>
      <c r="F589" s="46"/>
      <c r="G589" s="46"/>
      <c r="H589" s="46"/>
      <c r="I589" s="46"/>
      <c r="J589" s="46"/>
      <c r="K589" s="46"/>
      <c r="L589" s="46"/>
    </row>
    <row r="590" spans="1:12" ht="12.75">
      <c r="A590" s="46"/>
      <c r="B590" s="46"/>
      <c r="C590" s="46"/>
      <c r="D590" s="46"/>
      <c r="E590" s="46"/>
      <c r="F590" s="46"/>
      <c r="G590" s="46"/>
      <c r="H590" s="46"/>
      <c r="I590" s="46"/>
      <c r="J590" s="46"/>
      <c r="K590" s="46"/>
      <c r="L590" s="46"/>
    </row>
    <row r="591" spans="1:12" ht="12.75">
      <c r="A591" s="46"/>
      <c r="B591" s="46"/>
      <c r="C591" s="46"/>
      <c r="D591" s="46"/>
      <c r="E591" s="46"/>
      <c r="F591" s="46"/>
      <c r="G591" s="46"/>
      <c r="H591" s="46"/>
      <c r="I591" s="46"/>
      <c r="J591" s="46"/>
      <c r="K591" s="46"/>
      <c r="L591" s="46"/>
    </row>
    <row r="592" spans="1:12" ht="12.75">
      <c r="A592" s="46"/>
      <c r="B592" s="46"/>
      <c r="C592" s="46"/>
      <c r="D592" s="46"/>
      <c r="E592" s="46"/>
      <c r="F592" s="46"/>
      <c r="G592" s="46"/>
      <c r="H592" s="46"/>
      <c r="I592" s="46"/>
      <c r="J592" s="46"/>
      <c r="K592" s="46"/>
      <c r="L592" s="46"/>
    </row>
    <row r="593" spans="1:12" ht="12.75">
      <c r="A593" s="46"/>
      <c r="B593" s="46"/>
      <c r="C593" s="46"/>
      <c r="D593" s="46"/>
      <c r="E593" s="46"/>
      <c r="F593" s="46"/>
      <c r="G593" s="46"/>
      <c r="H593" s="46"/>
      <c r="I593" s="46"/>
      <c r="J593" s="46"/>
      <c r="K593" s="46"/>
      <c r="L593" s="46"/>
    </row>
    <row r="594" spans="1:12" ht="12.75">
      <c r="A594" s="46"/>
      <c r="B594" s="46"/>
      <c r="C594" s="46"/>
      <c r="D594" s="46"/>
      <c r="E594" s="46"/>
      <c r="F594" s="46"/>
      <c r="G594" s="46"/>
      <c r="H594" s="46"/>
      <c r="I594" s="46"/>
      <c r="J594" s="46"/>
      <c r="K594" s="46"/>
      <c r="L594" s="46"/>
    </row>
    <row r="595" spans="1:12" ht="12.75">
      <c r="A595" s="46"/>
      <c r="B595" s="46"/>
      <c r="C595" s="46"/>
      <c r="D595" s="46"/>
      <c r="E595" s="46"/>
      <c r="F595" s="46"/>
      <c r="G595" s="46"/>
      <c r="H595" s="46"/>
      <c r="I595" s="46"/>
      <c r="J595" s="46"/>
      <c r="K595" s="46"/>
      <c r="L595" s="46"/>
    </row>
    <row r="596" spans="1:12" ht="12.75">
      <c r="A596" s="46"/>
      <c r="B596" s="46"/>
      <c r="C596" s="46"/>
      <c r="D596" s="46"/>
      <c r="E596" s="46"/>
      <c r="F596" s="46"/>
      <c r="G596" s="46"/>
      <c r="H596" s="46"/>
      <c r="I596" s="46"/>
      <c r="J596" s="46"/>
      <c r="K596" s="46"/>
      <c r="L596" s="46"/>
    </row>
    <row r="597" spans="1:12" ht="12.75">
      <c r="A597" s="46"/>
      <c r="B597" s="46"/>
      <c r="C597" s="46"/>
      <c r="D597" s="46"/>
      <c r="E597" s="46"/>
      <c r="F597" s="46"/>
      <c r="G597" s="46"/>
      <c r="H597" s="46"/>
      <c r="I597" s="46"/>
      <c r="J597" s="46"/>
      <c r="K597" s="46"/>
      <c r="L597" s="46"/>
    </row>
    <row r="598" spans="1:12" ht="12.75">
      <c r="A598" s="46"/>
      <c r="B598" s="46"/>
      <c r="C598" s="46"/>
      <c r="D598" s="46"/>
      <c r="E598" s="46"/>
      <c r="F598" s="46"/>
      <c r="G598" s="46"/>
      <c r="H598" s="46"/>
      <c r="I598" s="46"/>
      <c r="J598" s="46"/>
      <c r="K598" s="46"/>
      <c r="L598" s="46"/>
    </row>
    <row r="599" spans="1:12" ht="12.75">
      <c r="A599" s="46"/>
      <c r="B599" s="46"/>
      <c r="C599" s="46"/>
      <c r="D599" s="46"/>
      <c r="E599" s="46"/>
      <c r="F599" s="46"/>
      <c r="G599" s="46"/>
      <c r="H599" s="46"/>
      <c r="I599" s="46"/>
      <c r="J599" s="46"/>
      <c r="K599" s="46"/>
      <c r="L599" s="46"/>
    </row>
    <row r="600" spans="1:12" ht="12.75">
      <c r="A600" s="46"/>
      <c r="B600" s="46"/>
      <c r="C600" s="46"/>
      <c r="D600" s="46"/>
      <c r="E600" s="46"/>
      <c r="F600" s="46"/>
      <c r="G600" s="46"/>
      <c r="H600" s="46"/>
      <c r="I600" s="46"/>
      <c r="J600" s="46"/>
      <c r="K600" s="46"/>
      <c r="L600" s="46"/>
    </row>
    <row r="601" spans="1:12" ht="12.75">
      <c r="A601" s="46"/>
      <c r="B601" s="46"/>
      <c r="C601" s="46"/>
      <c r="D601" s="46"/>
      <c r="E601" s="46"/>
      <c r="F601" s="46"/>
      <c r="G601" s="46"/>
      <c r="H601" s="46"/>
      <c r="I601" s="46"/>
      <c r="J601" s="46"/>
      <c r="K601" s="46"/>
      <c r="L601" s="46"/>
    </row>
    <row r="602" spans="1:12" ht="12.75">
      <c r="A602" s="46"/>
      <c r="B602" s="46"/>
      <c r="C602" s="46"/>
      <c r="D602" s="46"/>
      <c r="E602" s="46"/>
      <c r="F602" s="46"/>
      <c r="G602" s="46"/>
      <c r="H602" s="46"/>
      <c r="I602" s="46"/>
      <c r="J602" s="46"/>
      <c r="K602" s="46"/>
      <c r="L602" s="46"/>
    </row>
    <row r="603" spans="1:12" ht="12.75">
      <c r="A603" s="46"/>
      <c r="B603" s="46"/>
      <c r="C603" s="46"/>
      <c r="D603" s="46"/>
      <c r="E603" s="46"/>
      <c r="F603" s="46"/>
      <c r="G603" s="46"/>
      <c r="H603" s="46"/>
      <c r="I603" s="46"/>
      <c r="J603" s="46"/>
      <c r="K603" s="46"/>
      <c r="L603" s="46"/>
    </row>
    <row r="604" spans="1:12" ht="12.75">
      <c r="A604" s="46"/>
      <c r="B604" s="46"/>
      <c r="C604" s="46"/>
      <c r="D604" s="46"/>
      <c r="E604" s="46"/>
      <c r="F604" s="46"/>
      <c r="G604" s="46"/>
      <c r="H604" s="46"/>
      <c r="I604" s="46"/>
      <c r="J604" s="46"/>
      <c r="K604" s="46"/>
      <c r="L604" s="46"/>
    </row>
    <row r="605" spans="1:12" ht="12.75">
      <c r="A605" s="46"/>
      <c r="B605" s="46"/>
      <c r="C605" s="46"/>
      <c r="D605" s="46"/>
      <c r="E605" s="46"/>
      <c r="F605" s="46"/>
      <c r="G605" s="46"/>
      <c r="H605" s="46"/>
      <c r="I605" s="46"/>
      <c r="J605" s="46"/>
      <c r="K605" s="46"/>
      <c r="L605" s="46"/>
    </row>
    <row r="606" spans="1:12" ht="12.75">
      <c r="A606" s="46"/>
      <c r="B606" s="46"/>
      <c r="C606" s="46"/>
      <c r="D606" s="46"/>
      <c r="E606" s="46"/>
      <c r="F606" s="46"/>
      <c r="G606" s="46"/>
      <c r="H606" s="46"/>
      <c r="I606" s="46"/>
      <c r="J606" s="46"/>
      <c r="K606" s="46"/>
      <c r="L606" s="46"/>
    </row>
    <row r="607" spans="1:12" ht="12.75">
      <c r="A607" s="46"/>
      <c r="B607" s="46"/>
      <c r="C607" s="46"/>
      <c r="D607" s="46"/>
      <c r="E607" s="46"/>
      <c r="F607" s="46"/>
      <c r="G607" s="46"/>
      <c r="H607" s="46"/>
      <c r="I607" s="46"/>
      <c r="J607" s="46"/>
      <c r="K607" s="46"/>
      <c r="L607" s="46"/>
    </row>
    <row r="608" spans="1:12" ht="12.75">
      <c r="A608" s="46"/>
      <c r="B608" s="46"/>
      <c r="C608" s="46"/>
      <c r="D608" s="46"/>
      <c r="E608" s="46"/>
      <c r="F608" s="46"/>
      <c r="G608" s="46"/>
      <c r="H608" s="46"/>
      <c r="I608" s="46"/>
      <c r="J608" s="46"/>
      <c r="K608" s="46"/>
      <c r="L608" s="46"/>
    </row>
    <row r="609" spans="1:12" ht="12.75">
      <c r="A609" s="46"/>
      <c r="B609" s="46"/>
      <c r="C609" s="46"/>
      <c r="D609" s="46"/>
      <c r="E609" s="46"/>
      <c r="F609" s="46"/>
      <c r="G609" s="46"/>
      <c r="H609" s="46"/>
      <c r="I609" s="46"/>
      <c r="J609" s="46"/>
      <c r="K609" s="46"/>
      <c r="L609" s="46"/>
    </row>
    <row r="610" spans="1:12" ht="12.75">
      <c r="A610" s="46"/>
      <c r="B610" s="46"/>
      <c r="C610" s="46"/>
      <c r="D610" s="46"/>
      <c r="E610" s="46"/>
      <c r="F610" s="46"/>
      <c r="G610" s="46"/>
      <c r="H610" s="46"/>
      <c r="I610" s="46"/>
      <c r="J610" s="46"/>
      <c r="K610" s="46"/>
      <c r="L610" s="46"/>
    </row>
    <row r="611" spans="1:12" ht="12.75">
      <c r="A611" s="46"/>
      <c r="B611" s="46"/>
      <c r="C611" s="46"/>
      <c r="D611" s="46"/>
      <c r="E611" s="46"/>
      <c r="F611" s="46"/>
      <c r="G611" s="46"/>
      <c r="H611" s="46"/>
      <c r="I611" s="46"/>
      <c r="J611" s="46"/>
      <c r="K611" s="46"/>
      <c r="L611" s="46"/>
    </row>
    <row r="612" spans="1:12" ht="12.75">
      <c r="A612" s="46"/>
      <c r="B612" s="46"/>
      <c r="C612" s="46"/>
      <c r="D612" s="46"/>
      <c r="E612" s="46"/>
      <c r="F612" s="46"/>
      <c r="G612" s="46"/>
      <c r="H612" s="46"/>
      <c r="I612" s="46"/>
      <c r="J612" s="46"/>
      <c r="K612" s="46"/>
      <c r="L612" s="46"/>
    </row>
    <row r="613" spans="1:12" ht="12.75">
      <c r="A613" s="46"/>
      <c r="B613" s="46"/>
      <c r="C613" s="46"/>
      <c r="D613" s="46"/>
      <c r="E613" s="46"/>
      <c r="F613" s="46"/>
      <c r="G613" s="46"/>
      <c r="H613" s="46"/>
      <c r="I613" s="46"/>
      <c r="J613" s="46"/>
      <c r="K613" s="46"/>
      <c r="L613" s="46"/>
    </row>
    <row r="614" spans="1:12" ht="12.75">
      <c r="A614" s="46"/>
      <c r="B614" s="46"/>
      <c r="C614" s="46"/>
      <c r="D614" s="46"/>
      <c r="E614" s="46"/>
      <c r="F614" s="46"/>
      <c r="G614" s="46"/>
      <c r="H614" s="46"/>
      <c r="I614" s="46"/>
      <c r="J614" s="46"/>
      <c r="K614" s="46"/>
      <c r="L614" s="46"/>
    </row>
    <row r="615" spans="1:12" ht="12.75">
      <c r="A615" s="46"/>
      <c r="B615" s="46"/>
      <c r="C615" s="46"/>
      <c r="D615" s="46"/>
      <c r="E615" s="46"/>
      <c r="F615" s="46"/>
      <c r="G615" s="46"/>
      <c r="H615" s="46"/>
      <c r="I615" s="46"/>
      <c r="J615" s="46"/>
      <c r="K615" s="46"/>
      <c r="L615" s="46"/>
    </row>
    <row r="616" spans="1:12" ht="12.75">
      <c r="A616" s="46"/>
      <c r="B616" s="46"/>
      <c r="C616" s="46"/>
      <c r="D616" s="46"/>
      <c r="E616" s="46"/>
      <c r="F616" s="46"/>
      <c r="G616" s="46"/>
      <c r="H616" s="46"/>
      <c r="I616" s="46"/>
      <c r="J616" s="46"/>
      <c r="K616" s="46"/>
      <c r="L616" s="46"/>
    </row>
    <row r="617" spans="1:12" ht="12.75">
      <c r="A617" s="46"/>
      <c r="B617" s="46"/>
      <c r="C617" s="46"/>
      <c r="D617" s="46"/>
      <c r="E617" s="46"/>
      <c r="F617" s="46"/>
      <c r="G617" s="46"/>
      <c r="H617" s="46"/>
      <c r="I617" s="46"/>
      <c r="J617" s="46"/>
      <c r="K617" s="46"/>
      <c r="L617" s="46"/>
    </row>
    <row r="618" spans="1:12" ht="12.75">
      <c r="A618" s="46"/>
      <c r="B618" s="46"/>
      <c r="C618" s="46"/>
      <c r="D618" s="46"/>
      <c r="E618" s="46"/>
      <c r="F618" s="46"/>
      <c r="G618" s="46"/>
      <c r="H618" s="46"/>
      <c r="I618" s="46"/>
      <c r="J618" s="46"/>
      <c r="K618" s="46"/>
      <c r="L618" s="46"/>
    </row>
    <row r="619" spans="1:12" ht="12.75">
      <c r="A619" s="46"/>
      <c r="B619" s="46"/>
      <c r="C619" s="46"/>
      <c r="D619" s="46"/>
      <c r="E619" s="46"/>
      <c r="F619" s="46"/>
      <c r="G619" s="46"/>
      <c r="H619" s="46"/>
      <c r="I619" s="46"/>
      <c r="J619" s="46"/>
      <c r="K619" s="46"/>
      <c r="L619" s="46"/>
    </row>
    <row r="620" spans="1:12" ht="12.75">
      <c r="A620" s="46"/>
      <c r="B620" s="46"/>
      <c r="C620" s="46"/>
      <c r="D620" s="46"/>
      <c r="E620" s="46"/>
      <c r="F620" s="46"/>
      <c r="G620" s="46"/>
      <c r="H620" s="46"/>
      <c r="I620" s="46"/>
      <c r="J620" s="46"/>
      <c r="K620" s="46"/>
      <c r="L620" s="46"/>
    </row>
    <row r="621" spans="1:12" ht="12.75">
      <c r="A621" s="46"/>
      <c r="B621" s="46"/>
      <c r="C621" s="46"/>
      <c r="D621" s="46"/>
      <c r="E621" s="46"/>
      <c r="F621" s="46"/>
      <c r="G621" s="46"/>
      <c r="H621" s="46"/>
      <c r="I621" s="46"/>
      <c r="J621" s="46"/>
      <c r="K621" s="46"/>
      <c r="L621" s="46"/>
    </row>
    <row r="622" spans="1:12" ht="12.75">
      <c r="A622" s="46"/>
      <c r="B622" s="46"/>
      <c r="C622" s="46"/>
      <c r="D622" s="46"/>
      <c r="E622" s="46"/>
      <c r="F622" s="46"/>
      <c r="G622" s="46"/>
      <c r="H622" s="46"/>
      <c r="I622" s="46"/>
      <c r="J622" s="46"/>
      <c r="K622" s="46"/>
      <c r="L622" s="46"/>
    </row>
    <row r="623" spans="1:12" ht="12.75">
      <c r="A623" s="46"/>
      <c r="B623" s="46"/>
      <c r="C623" s="46"/>
      <c r="D623" s="46"/>
      <c r="E623" s="46"/>
      <c r="F623" s="46"/>
      <c r="G623" s="46"/>
      <c r="H623" s="46"/>
      <c r="I623" s="46"/>
      <c r="J623" s="46"/>
      <c r="K623" s="46"/>
      <c r="L623" s="46"/>
    </row>
    <row r="624" spans="1:12" ht="12.75">
      <c r="A624" s="46"/>
      <c r="B624" s="46"/>
      <c r="C624" s="46"/>
      <c r="D624" s="46"/>
      <c r="E624" s="46"/>
      <c r="F624" s="46"/>
      <c r="G624" s="46"/>
      <c r="H624" s="46"/>
      <c r="I624" s="46"/>
      <c r="J624" s="46"/>
      <c r="K624" s="46"/>
      <c r="L624" s="46"/>
    </row>
    <row r="625" spans="1:12" ht="12.75">
      <c r="A625" s="46"/>
      <c r="B625" s="46"/>
      <c r="C625" s="46"/>
      <c r="D625" s="46"/>
      <c r="E625" s="46"/>
      <c r="F625" s="46"/>
      <c r="G625" s="46"/>
      <c r="H625" s="46"/>
      <c r="I625" s="46"/>
      <c r="J625" s="46"/>
      <c r="K625" s="46"/>
      <c r="L625" s="46"/>
    </row>
    <row r="626" spans="1:12" ht="12.75">
      <c r="A626" s="46"/>
      <c r="B626" s="46"/>
      <c r="C626" s="46"/>
      <c r="D626" s="46"/>
      <c r="E626" s="46"/>
      <c r="F626" s="46"/>
      <c r="G626" s="46"/>
      <c r="H626" s="46"/>
      <c r="I626" s="46"/>
      <c r="J626" s="46"/>
      <c r="K626" s="46"/>
      <c r="L626" s="46"/>
    </row>
    <row r="627" spans="1:12" ht="12.75">
      <c r="A627" s="46"/>
      <c r="B627" s="46"/>
      <c r="C627" s="46"/>
      <c r="D627" s="46"/>
      <c r="E627" s="46"/>
      <c r="F627" s="46"/>
      <c r="G627" s="46"/>
      <c r="H627" s="46"/>
      <c r="I627" s="46"/>
      <c r="J627" s="46"/>
      <c r="K627" s="46"/>
      <c r="L627" s="46"/>
    </row>
    <row r="628" spans="1:12" ht="12.75">
      <c r="A628" s="46"/>
      <c r="B628" s="46"/>
      <c r="C628" s="46"/>
      <c r="D628" s="46"/>
      <c r="E628" s="46"/>
      <c r="F628" s="46"/>
      <c r="G628" s="46"/>
      <c r="H628" s="46"/>
      <c r="I628" s="46"/>
      <c r="J628" s="46"/>
      <c r="K628" s="46"/>
      <c r="L628" s="46"/>
    </row>
    <row r="629" spans="1:12" ht="12.75">
      <c r="A629" s="46"/>
      <c r="B629" s="46"/>
      <c r="C629" s="46"/>
      <c r="D629" s="46"/>
      <c r="E629" s="46"/>
      <c r="F629" s="46"/>
      <c r="G629" s="46"/>
      <c r="H629" s="46"/>
      <c r="I629" s="46"/>
      <c r="J629" s="46"/>
      <c r="K629" s="46"/>
      <c r="L629" s="46"/>
    </row>
    <row r="630" spans="1:12" ht="12.75">
      <c r="A630" s="46"/>
      <c r="B630" s="46"/>
      <c r="C630" s="46"/>
      <c r="D630" s="46"/>
      <c r="E630" s="46"/>
      <c r="F630" s="46"/>
      <c r="G630" s="46"/>
      <c r="H630" s="46"/>
      <c r="I630" s="46"/>
      <c r="J630" s="46"/>
      <c r="K630" s="46"/>
      <c r="L630" s="46"/>
    </row>
    <row r="631" spans="1:12" ht="12.75">
      <c r="A631" s="46"/>
      <c r="B631" s="46"/>
      <c r="C631" s="46"/>
      <c r="D631" s="46"/>
      <c r="E631" s="46"/>
      <c r="F631" s="46"/>
      <c r="G631" s="46"/>
      <c r="H631" s="46"/>
      <c r="I631" s="46"/>
      <c r="J631" s="46"/>
      <c r="K631" s="46"/>
      <c r="L631" s="46"/>
    </row>
    <row r="632" spans="1:12" ht="12.75">
      <c r="A632" s="46"/>
      <c r="B632" s="46"/>
      <c r="C632" s="46"/>
      <c r="D632" s="46"/>
      <c r="E632" s="46"/>
      <c r="F632" s="46"/>
      <c r="G632" s="46"/>
      <c r="H632" s="46"/>
      <c r="I632" s="46"/>
      <c r="J632" s="46"/>
      <c r="K632" s="46"/>
      <c r="L632" s="46"/>
    </row>
    <row r="633" spans="1:12" ht="12.75">
      <c r="A633" s="46"/>
      <c r="B633" s="46"/>
      <c r="C633" s="46"/>
      <c r="D633" s="46"/>
      <c r="E633" s="46"/>
      <c r="F633" s="46"/>
      <c r="G633" s="46"/>
      <c r="H633" s="46"/>
      <c r="I633" s="46"/>
      <c r="J633" s="46"/>
      <c r="K633" s="46"/>
      <c r="L633" s="46"/>
    </row>
    <row r="634" spans="1:12" ht="12.75">
      <c r="A634" s="46"/>
      <c r="B634" s="46"/>
      <c r="C634" s="46"/>
      <c r="D634" s="46"/>
      <c r="E634" s="46"/>
      <c r="F634" s="46"/>
      <c r="G634" s="46"/>
      <c r="H634" s="46"/>
      <c r="I634" s="46"/>
      <c r="J634" s="46"/>
      <c r="K634" s="46"/>
      <c r="L634" s="46"/>
    </row>
    <row r="635" spans="1:12" ht="12.75">
      <c r="A635" s="46"/>
      <c r="B635" s="46"/>
      <c r="C635" s="46"/>
      <c r="D635" s="46"/>
      <c r="E635" s="46"/>
      <c r="F635" s="46"/>
      <c r="G635" s="46"/>
      <c r="H635" s="46"/>
      <c r="I635" s="46"/>
      <c r="J635" s="46"/>
      <c r="K635" s="46"/>
      <c r="L635" s="46"/>
    </row>
    <row r="636" spans="1:12" ht="12.75">
      <c r="A636" s="46"/>
      <c r="B636" s="46"/>
      <c r="C636" s="46"/>
      <c r="D636" s="46"/>
      <c r="E636" s="46"/>
      <c r="F636" s="46"/>
      <c r="G636" s="46"/>
      <c r="H636" s="46"/>
      <c r="I636" s="46"/>
      <c r="J636" s="46"/>
      <c r="K636" s="46"/>
      <c r="L636" s="46"/>
    </row>
    <row r="637" spans="1:12" ht="12.75">
      <c r="A637" s="46"/>
      <c r="B637" s="46"/>
      <c r="C637" s="46"/>
      <c r="D637" s="46"/>
      <c r="E637" s="46"/>
      <c r="F637" s="46"/>
      <c r="G637" s="46"/>
      <c r="H637" s="46"/>
      <c r="I637" s="46"/>
      <c r="J637" s="46"/>
      <c r="K637" s="46"/>
      <c r="L637" s="46"/>
    </row>
    <row r="638" spans="1:12" ht="12.75">
      <c r="A638" s="46"/>
      <c r="B638" s="46"/>
      <c r="C638" s="46"/>
      <c r="D638" s="46"/>
      <c r="E638" s="46"/>
      <c r="F638" s="46"/>
      <c r="G638" s="46"/>
      <c r="H638" s="46"/>
      <c r="I638" s="46"/>
      <c r="J638" s="46"/>
      <c r="K638" s="46"/>
      <c r="L638" s="46"/>
    </row>
    <row r="639" spans="1:12" ht="12.75">
      <c r="A639" s="46"/>
      <c r="B639" s="46"/>
      <c r="C639" s="46"/>
      <c r="D639" s="46"/>
      <c r="E639" s="46"/>
      <c r="F639" s="46"/>
      <c r="G639" s="46"/>
      <c r="H639" s="46"/>
      <c r="I639" s="46"/>
      <c r="J639" s="46"/>
      <c r="K639" s="46"/>
      <c r="L639" s="46"/>
    </row>
    <row r="640" spans="1:12" ht="12.75">
      <c r="A640" s="46"/>
      <c r="B640" s="46"/>
      <c r="C640" s="46"/>
      <c r="D640" s="46"/>
      <c r="E640" s="46"/>
      <c r="F640" s="46"/>
      <c r="G640" s="46"/>
      <c r="H640" s="46"/>
      <c r="I640" s="46"/>
      <c r="J640" s="46"/>
      <c r="K640" s="46"/>
      <c r="L640" s="46"/>
    </row>
    <row r="641" spans="1:12" ht="12.75">
      <c r="A641" s="46"/>
      <c r="B641" s="46"/>
      <c r="C641" s="46"/>
      <c r="D641" s="46"/>
      <c r="E641" s="46"/>
      <c r="F641" s="46"/>
      <c r="G641" s="46"/>
      <c r="H641" s="46"/>
      <c r="I641" s="46"/>
      <c r="J641" s="46"/>
      <c r="K641" s="46"/>
      <c r="L641" s="46"/>
    </row>
    <row r="642" spans="1:12" ht="12.75">
      <c r="A642" s="46"/>
      <c r="B642" s="46"/>
      <c r="C642" s="46"/>
      <c r="D642" s="46"/>
      <c r="E642" s="46"/>
      <c r="F642" s="46"/>
      <c r="G642" s="46"/>
      <c r="H642" s="46"/>
      <c r="I642" s="46"/>
      <c r="J642" s="46"/>
      <c r="K642" s="46"/>
      <c r="L642" s="46"/>
    </row>
    <row r="643" spans="1:12" ht="12.75">
      <c r="A643" s="46"/>
      <c r="B643" s="46"/>
      <c r="C643" s="46"/>
      <c r="D643" s="46"/>
      <c r="E643" s="46"/>
      <c r="F643" s="46"/>
      <c r="G643" s="46"/>
      <c r="H643" s="46"/>
      <c r="I643" s="46"/>
      <c r="J643" s="46"/>
      <c r="K643" s="46"/>
      <c r="L643" s="46"/>
    </row>
    <row r="644" spans="1:12" ht="12.75">
      <c r="A644" s="46"/>
      <c r="B644" s="46"/>
      <c r="C644" s="46"/>
      <c r="D644" s="46"/>
      <c r="E644" s="46"/>
      <c r="F644" s="46"/>
      <c r="G644" s="46"/>
      <c r="H644" s="46"/>
      <c r="I644" s="46"/>
      <c r="J644" s="46"/>
      <c r="K644" s="46"/>
      <c r="L644" s="46"/>
    </row>
    <row r="645" spans="1:12" ht="12.75">
      <c r="A645" s="46"/>
      <c r="B645" s="46"/>
      <c r="C645" s="46"/>
      <c r="D645" s="46"/>
      <c r="E645" s="46"/>
      <c r="F645" s="46"/>
      <c r="G645" s="46"/>
      <c r="H645" s="46"/>
      <c r="I645" s="46"/>
      <c r="J645" s="46"/>
      <c r="K645" s="46"/>
      <c r="L645" s="46"/>
    </row>
    <row r="646" spans="1:12" ht="12.75">
      <c r="A646" s="46"/>
      <c r="B646" s="46"/>
      <c r="C646" s="46"/>
      <c r="D646" s="46"/>
      <c r="E646" s="46"/>
      <c r="F646" s="46"/>
      <c r="G646" s="46"/>
      <c r="H646" s="46"/>
      <c r="I646" s="46"/>
      <c r="J646" s="46"/>
      <c r="K646" s="46"/>
      <c r="L646" s="46"/>
    </row>
    <row r="647" spans="1:12" ht="12.75">
      <c r="A647" s="46"/>
      <c r="B647" s="46"/>
      <c r="C647" s="46"/>
      <c r="D647" s="46"/>
      <c r="E647" s="46"/>
      <c r="F647" s="46"/>
      <c r="G647" s="46"/>
      <c r="H647" s="46"/>
      <c r="I647" s="46"/>
      <c r="J647" s="46"/>
      <c r="K647" s="46"/>
      <c r="L647" s="46"/>
    </row>
    <row r="648" spans="1:12" ht="12.75">
      <c r="A648" s="46"/>
      <c r="B648" s="46"/>
      <c r="C648" s="46"/>
      <c r="D648" s="46"/>
      <c r="E648" s="46"/>
      <c r="F648" s="46"/>
      <c r="G648" s="46"/>
      <c r="H648" s="46"/>
      <c r="I648" s="46"/>
      <c r="J648" s="46"/>
      <c r="K648" s="46"/>
      <c r="L648" s="46"/>
    </row>
    <row r="649" spans="1:12" ht="12.75">
      <c r="A649" s="46"/>
      <c r="B649" s="46"/>
      <c r="C649" s="46"/>
      <c r="D649" s="46"/>
      <c r="E649" s="46"/>
      <c r="F649" s="46"/>
      <c r="G649" s="46"/>
      <c r="H649" s="46"/>
      <c r="I649" s="46"/>
      <c r="J649" s="46"/>
      <c r="K649" s="46"/>
      <c r="L649" s="46"/>
    </row>
    <row r="650" spans="1:12" ht="12.75">
      <c r="A650" s="46"/>
      <c r="B650" s="46"/>
      <c r="C650" s="46"/>
      <c r="D650" s="46"/>
      <c r="E650" s="46"/>
      <c r="F650" s="46"/>
      <c r="G650" s="46"/>
      <c r="H650" s="46"/>
      <c r="I650" s="46"/>
      <c r="J650" s="46"/>
      <c r="K650" s="46"/>
      <c r="L650" s="46"/>
    </row>
    <row r="651" spans="1:12" ht="12.75">
      <c r="A651" s="46"/>
      <c r="B651" s="46"/>
      <c r="C651" s="46"/>
      <c r="D651" s="46"/>
      <c r="E651" s="46"/>
      <c r="F651" s="46"/>
      <c r="G651" s="46"/>
      <c r="H651" s="46"/>
      <c r="I651" s="46"/>
      <c r="J651" s="46"/>
      <c r="K651" s="46"/>
      <c r="L651" s="46"/>
    </row>
    <row r="652" spans="1:12" ht="12.75">
      <c r="A652" s="46"/>
      <c r="B652" s="46"/>
      <c r="C652" s="46"/>
      <c r="D652" s="46"/>
      <c r="E652" s="46"/>
      <c r="F652" s="46"/>
      <c r="G652" s="46"/>
      <c r="H652" s="46"/>
      <c r="I652" s="46"/>
      <c r="J652" s="46"/>
      <c r="K652" s="46"/>
      <c r="L652" s="46"/>
    </row>
    <row r="653" spans="1:12" ht="12.75">
      <c r="A653" s="46"/>
      <c r="B653" s="46"/>
      <c r="C653" s="46"/>
      <c r="D653" s="46"/>
      <c r="E653" s="46"/>
      <c r="F653" s="46"/>
      <c r="G653" s="46"/>
      <c r="H653" s="46"/>
      <c r="I653" s="46"/>
      <c r="J653" s="46"/>
      <c r="K653" s="46"/>
      <c r="L653" s="46"/>
    </row>
    <row r="654" spans="1:12" ht="12.75">
      <c r="A654" s="46"/>
      <c r="B654" s="46"/>
      <c r="C654" s="46"/>
      <c r="D654" s="46"/>
      <c r="E654" s="46"/>
      <c r="F654" s="46"/>
      <c r="G654" s="46"/>
      <c r="H654" s="46"/>
      <c r="I654" s="46"/>
      <c r="J654" s="46"/>
      <c r="K654" s="46"/>
      <c r="L654" s="46"/>
    </row>
    <row r="655" spans="1:12" ht="12.75">
      <c r="A655" s="46"/>
      <c r="B655" s="46"/>
      <c r="C655" s="46"/>
      <c r="D655" s="46"/>
      <c r="E655" s="46"/>
      <c r="F655" s="46"/>
      <c r="G655" s="46"/>
      <c r="H655" s="46"/>
      <c r="I655" s="46"/>
      <c r="J655" s="46"/>
      <c r="K655" s="46"/>
      <c r="L655" s="46"/>
    </row>
    <row r="656" spans="1:12" ht="12.75">
      <c r="A656" s="46"/>
      <c r="B656" s="46"/>
      <c r="C656" s="46"/>
      <c r="D656" s="46"/>
      <c r="E656" s="46"/>
      <c r="F656" s="46"/>
      <c r="G656" s="46"/>
      <c r="H656" s="46"/>
      <c r="I656" s="46"/>
      <c r="J656" s="46"/>
      <c r="K656" s="46"/>
      <c r="L656" s="46"/>
    </row>
    <row r="657" spans="1:12" ht="12.75">
      <c r="A657" s="46"/>
      <c r="B657" s="46"/>
      <c r="C657" s="46"/>
      <c r="D657" s="46"/>
      <c r="E657" s="46"/>
      <c r="F657" s="46"/>
      <c r="G657" s="46"/>
      <c r="H657" s="46"/>
      <c r="I657" s="46"/>
      <c r="J657" s="46"/>
      <c r="K657" s="46"/>
      <c r="L657" s="46"/>
    </row>
    <row r="658" spans="1:12" ht="12.75">
      <c r="A658" s="46"/>
      <c r="B658" s="46"/>
      <c r="C658" s="46"/>
      <c r="D658" s="46"/>
      <c r="E658" s="46"/>
      <c r="F658" s="46"/>
      <c r="G658" s="46"/>
      <c r="H658" s="46"/>
      <c r="I658" s="46"/>
      <c r="J658" s="46"/>
      <c r="K658" s="46"/>
      <c r="L658" s="46"/>
    </row>
    <row r="659" spans="1:12" ht="12.75">
      <c r="A659" s="46"/>
      <c r="B659" s="46"/>
      <c r="C659" s="46"/>
      <c r="D659" s="46"/>
      <c r="E659" s="46"/>
      <c r="F659" s="46"/>
      <c r="G659" s="46"/>
      <c r="H659" s="46"/>
      <c r="I659" s="46"/>
      <c r="J659" s="46"/>
      <c r="K659" s="46"/>
      <c r="L659" s="46"/>
    </row>
    <row r="660" spans="1:12" ht="12.75">
      <c r="A660" s="46"/>
      <c r="B660" s="46"/>
      <c r="C660" s="46"/>
      <c r="D660" s="46"/>
      <c r="E660" s="46"/>
      <c r="F660" s="46"/>
      <c r="G660" s="46"/>
      <c r="H660" s="46"/>
      <c r="I660" s="46"/>
      <c r="J660" s="46"/>
      <c r="K660" s="46"/>
      <c r="L660" s="46"/>
    </row>
    <row r="661" spans="1:12" ht="12.75">
      <c r="A661" s="46"/>
      <c r="B661" s="46"/>
      <c r="C661" s="46"/>
      <c r="D661" s="46"/>
      <c r="E661" s="46"/>
      <c r="F661" s="46"/>
      <c r="G661" s="46"/>
      <c r="H661" s="46"/>
      <c r="I661" s="46"/>
      <c r="J661" s="46"/>
      <c r="K661" s="46"/>
      <c r="L661" s="46"/>
    </row>
    <row r="662" spans="1:12" ht="12.75">
      <c r="A662" s="46"/>
      <c r="B662" s="46"/>
      <c r="C662" s="46"/>
      <c r="D662" s="46"/>
      <c r="E662" s="46"/>
      <c r="F662" s="46"/>
      <c r="G662" s="46"/>
      <c r="H662" s="46"/>
      <c r="I662" s="46"/>
      <c r="J662" s="46"/>
      <c r="K662" s="46"/>
      <c r="L662" s="46"/>
    </row>
    <row r="663" spans="1:12" ht="12.75">
      <c r="A663" s="46"/>
      <c r="B663" s="46"/>
      <c r="C663" s="46"/>
      <c r="D663" s="46"/>
      <c r="E663" s="46"/>
      <c r="F663" s="46"/>
      <c r="G663" s="46"/>
      <c r="H663" s="46"/>
      <c r="I663" s="46"/>
      <c r="J663" s="46"/>
      <c r="K663" s="46"/>
      <c r="L663" s="46"/>
    </row>
    <row r="664" spans="1:12" ht="12.75">
      <c r="A664" s="46"/>
      <c r="B664" s="46"/>
      <c r="C664" s="46"/>
      <c r="D664" s="46"/>
      <c r="E664" s="46"/>
      <c r="F664" s="46"/>
      <c r="G664" s="46"/>
      <c r="H664" s="46"/>
      <c r="I664" s="46"/>
      <c r="J664" s="46"/>
      <c r="K664" s="46"/>
      <c r="L664" s="46"/>
    </row>
    <row r="665" spans="1:12" ht="12.75">
      <c r="A665" s="46"/>
      <c r="B665" s="46"/>
      <c r="C665" s="46"/>
      <c r="D665" s="46"/>
      <c r="E665" s="46"/>
      <c r="F665" s="46"/>
      <c r="G665" s="46"/>
      <c r="H665" s="46"/>
      <c r="I665" s="46"/>
      <c r="J665" s="46"/>
      <c r="K665" s="46"/>
      <c r="L665" s="46"/>
    </row>
    <row r="666" spans="1:12" ht="12.75">
      <c r="A666" s="46"/>
      <c r="B666" s="46"/>
      <c r="C666" s="46"/>
      <c r="D666" s="46"/>
      <c r="E666" s="46"/>
      <c r="F666" s="46"/>
      <c r="G666" s="46"/>
      <c r="H666" s="46"/>
      <c r="I666" s="46"/>
      <c r="J666" s="46"/>
      <c r="K666" s="46"/>
      <c r="L666" s="46"/>
    </row>
    <row r="667" spans="1:12" ht="12.75">
      <c r="A667" s="46"/>
      <c r="B667" s="46"/>
      <c r="C667" s="46"/>
      <c r="D667" s="46"/>
      <c r="E667" s="46"/>
      <c r="F667" s="46"/>
      <c r="G667" s="46"/>
      <c r="H667" s="46"/>
      <c r="I667" s="46"/>
      <c r="J667" s="46"/>
      <c r="K667" s="46"/>
      <c r="L667" s="46"/>
    </row>
    <row r="668" spans="1:12" ht="12.75">
      <c r="A668" s="46"/>
      <c r="B668" s="46"/>
      <c r="C668" s="46"/>
      <c r="D668" s="46"/>
      <c r="E668" s="46"/>
      <c r="F668" s="46"/>
      <c r="G668" s="46"/>
      <c r="H668" s="46"/>
      <c r="I668" s="46"/>
      <c r="J668" s="46"/>
      <c r="K668" s="46"/>
      <c r="L668" s="46"/>
    </row>
    <row r="669" spans="1:12" ht="12.75">
      <c r="A669" s="46"/>
      <c r="B669" s="46"/>
      <c r="C669" s="46"/>
      <c r="D669" s="46"/>
      <c r="E669" s="46"/>
      <c r="F669" s="46"/>
      <c r="G669" s="46"/>
      <c r="H669" s="46"/>
      <c r="I669" s="46"/>
      <c r="J669" s="46"/>
      <c r="K669" s="46"/>
      <c r="L669" s="46"/>
    </row>
    <row r="670" spans="1:12" ht="12.75">
      <c r="A670" s="46"/>
      <c r="B670" s="46"/>
      <c r="C670" s="46"/>
      <c r="D670" s="46"/>
      <c r="E670" s="46"/>
      <c r="F670" s="46"/>
      <c r="G670" s="46"/>
      <c r="H670" s="46"/>
      <c r="I670" s="46"/>
      <c r="J670" s="46"/>
      <c r="K670" s="46"/>
      <c r="L670" s="46"/>
    </row>
    <row r="671" spans="1:12" ht="12.75">
      <c r="A671" s="46"/>
      <c r="B671" s="46"/>
      <c r="C671" s="46"/>
      <c r="D671" s="46"/>
      <c r="E671" s="46"/>
      <c r="F671" s="46"/>
      <c r="G671" s="46"/>
      <c r="H671" s="46"/>
      <c r="I671" s="46"/>
      <c r="J671" s="46"/>
      <c r="K671" s="46"/>
      <c r="L671" s="46"/>
    </row>
    <row r="672" spans="1:12" ht="12.75">
      <c r="A672" s="46"/>
      <c r="B672" s="46"/>
      <c r="C672" s="46"/>
      <c r="D672" s="46"/>
      <c r="E672" s="46"/>
      <c r="F672" s="46"/>
      <c r="G672" s="46"/>
      <c r="H672" s="46"/>
      <c r="I672" s="46"/>
      <c r="J672" s="46"/>
      <c r="K672" s="46"/>
      <c r="L672" s="46"/>
    </row>
    <row r="673" spans="1:12" ht="12.75">
      <c r="A673" s="46"/>
      <c r="B673" s="46"/>
      <c r="C673" s="46"/>
      <c r="D673" s="46"/>
      <c r="E673" s="46"/>
      <c r="F673" s="46"/>
      <c r="G673" s="46"/>
      <c r="H673" s="46"/>
      <c r="I673" s="46"/>
      <c r="J673" s="46"/>
      <c r="K673" s="46"/>
      <c r="L673" s="46"/>
    </row>
    <row r="674" spans="1:12" ht="12.75">
      <c r="A674" s="46"/>
      <c r="B674" s="46"/>
      <c r="C674" s="46"/>
      <c r="D674" s="46"/>
      <c r="E674" s="46"/>
      <c r="F674" s="46"/>
      <c r="G674" s="46"/>
      <c r="H674" s="46"/>
      <c r="I674" s="46"/>
      <c r="J674" s="46"/>
      <c r="K674" s="46"/>
      <c r="L674" s="46"/>
    </row>
    <row r="675" spans="1:12" ht="12.75">
      <c r="A675" s="46"/>
      <c r="B675" s="46"/>
      <c r="C675" s="46"/>
      <c r="D675" s="46"/>
      <c r="E675" s="46"/>
      <c r="F675" s="46"/>
      <c r="G675" s="46"/>
      <c r="H675" s="46"/>
      <c r="I675" s="46"/>
      <c r="J675" s="46"/>
      <c r="K675" s="46"/>
      <c r="L675" s="46"/>
    </row>
    <row r="676" spans="1:12" ht="12.75">
      <c r="A676" s="46"/>
      <c r="B676" s="46"/>
      <c r="C676" s="46"/>
      <c r="D676" s="46"/>
      <c r="E676" s="46"/>
      <c r="F676" s="46"/>
      <c r="G676" s="46"/>
      <c r="H676" s="46"/>
      <c r="I676" s="46"/>
      <c r="J676" s="46"/>
      <c r="K676" s="46"/>
      <c r="L676" s="46"/>
    </row>
    <row r="677" spans="1:12" ht="12.75">
      <c r="A677" s="46"/>
      <c r="B677" s="46"/>
      <c r="C677" s="46"/>
      <c r="D677" s="46"/>
      <c r="E677" s="46"/>
      <c r="F677" s="46"/>
      <c r="G677" s="46"/>
      <c r="H677" s="46"/>
      <c r="I677" s="46"/>
      <c r="J677" s="46"/>
      <c r="K677" s="46"/>
      <c r="L677" s="46"/>
    </row>
    <row r="678" spans="1:12" ht="12.75">
      <c r="A678" s="46"/>
      <c r="B678" s="46"/>
      <c r="C678" s="46"/>
      <c r="D678" s="46"/>
      <c r="E678" s="46"/>
      <c r="F678" s="46"/>
      <c r="G678" s="46"/>
      <c r="H678" s="46"/>
      <c r="I678" s="46"/>
      <c r="J678" s="46"/>
      <c r="K678" s="46"/>
      <c r="L678" s="46"/>
    </row>
    <row r="679" spans="1:12" ht="12.75">
      <c r="A679" s="46"/>
      <c r="B679" s="46"/>
      <c r="C679" s="46"/>
      <c r="D679" s="46"/>
      <c r="E679" s="46"/>
      <c r="F679" s="46"/>
      <c r="G679" s="46"/>
      <c r="H679" s="46"/>
      <c r="I679" s="46"/>
      <c r="J679" s="46"/>
      <c r="K679" s="46"/>
      <c r="L679" s="46"/>
    </row>
    <row r="680" spans="1:12" ht="12.75">
      <c r="A680" s="46"/>
      <c r="B680" s="46"/>
      <c r="C680" s="46"/>
      <c r="D680" s="46"/>
      <c r="E680" s="46"/>
      <c r="F680" s="46"/>
      <c r="G680" s="46"/>
      <c r="H680" s="46"/>
      <c r="I680" s="46"/>
      <c r="J680" s="46"/>
      <c r="K680" s="46"/>
      <c r="L680" s="46"/>
    </row>
    <row r="681" spans="1:12" ht="12.75">
      <c r="A681" s="46"/>
      <c r="B681" s="46"/>
      <c r="C681" s="46"/>
      <c r="D681" s="46"/>
      <c r="E681" s="46"/>
      <c r="F681" s="46"/>
      <c r="G681" s="46"/>
      <c r="H681" s="46"/>
      <c r="I681" s="46"/>
      <c r="J681" s="46"/>
      <c r="K681" s="46"/>
      <c r="L681" s="46"/>
    </row>
    <row r="682" spans="1:12" ht="12.75">
      <c r="A682" s="46"/>
      <c r="B682" s="46"/>
      <c r="C682" s="46"/>
      <c r="D682" s="46"/>
      <c r="E682" s="46"/>
      <c r="F682" s="46"/>
      <c r="G682" s="46"/>
      <c r="H682" s="46"/>
      <c r="I682" s="46"/>
      <c r="J682" s="46"/>
      <c r="K682" s="46"/>
      <c r="L682" s="46"/>
    </row>
    <row r="683" spans="1:12" ht="12.75">
      <c r="A683" s="46"/>
      <c r="B683" s="46"/>
      <c r="C683" s="46"/>
      <c r="D683" s="46"/>
      <c r="E683" s="46"/>
      <c r="F683" s="46"/>
      <c r="G683" s="46"/>
      <c r="H683" s="46"/>
      <c r="I683" s="46"/>
      <c r="J683" s="46"/>
      <c r="K683" s="46"/>
      <c r="L683" s="46"/>
    </row>
    <row r="684" spans="1:12" ht="12.75">
      <c r="A684" s="46"/>
      <c r="B684" s="46"/>
      <c r="C684" s="46"/>
      <c r="D684" s="46"/>
      <c r="E684" s="46"/>
      <c r="F684" s="46"/>
      <c r="G684" s="46"/>
      <c r="H684" s="46"/>
      <c r="I684" s="46"/>
      <c r="J684" s="46"/>
      <c r="K684" s="46"/>
      <c r="L684" s="46"/>
    </row>
    <row r="685" spans="1:12" ht="12.75">
      <c r="A685" s="46"/>
      <c r="B685" s="46"/>
      <c r="C685" s="46"/>
      <c r="D685" s="46"/>
      <c r="E685" s="46"/>
      <c r="F685" s="46"/>
      <c r="G685" s="46"/>
      <c r="H685" s="46"/>
      <c r="I685" s="46"/>
      <c r="J685" s="46"/>
      <c r="K685" s="46"/>
      <c r="L685" s="46"/>
    </row>
    <row r="686" spans="1:12" ht="12.75">
      <c r="A686" s="46"/>
      <c r="B686" s="46"/>
      <c r="C686" s="46"/>
      <c r="D686" s="46"/>
      <c r="E686" s="46"/>
      <c r="F686" s="46"/>
      <c r="G686" s="46"/>
      <c r="H686" s="46"/>
      <c r="I686" s="46"/>
      <c r="J686" s="46"/>
      <c r="K686" s="46"/>
      <c r="L686" s="46"/>
    </row>
    <row r="687" spans="1:12" ht="12.75">
      <c r="A687" s="46"/>
      <c r="B687" s="46"/>
      <c r="C687" s="46"/>
      <c r="D687" s="46"/>
      <c r="E687" s="46"/>
      <c r="F687" s="46"/>
      <c r="G687" s="46"/>
      <c r="H687" s="46"/>
      <c r="I687" s="46"/>
      <c r="J687" s="46"/>
      <c r="K687" s="46"/>
      <c r="L687" s="46"/>
    </row>
    <row r="688" spans="1:12" ht="12.75">
      <c r="A688" s="46"/>
      <c r="B688" s="46"/>
      <c r="C688" s="46"/>
      <c r="D688" s="46"/>
      <c r="E688" s="46"/>
      <c r="F688" s="46"/>
      <c r="G688" s="46"/>
      <c r="H688" s="46"/>
      <c r="I688" s="46"/>
      <c r="J688" s="46"/>
      <c r="K688" s="46"/>
      <c r="L688" s="46"/>
    </row>
    <row r="689" spans="1:12" ht="12.75">
      <c r="A689" s="46"/>
      <c r="B689" s="46"/>
      <c r="C689" s="46"/>
      <c r="D689" s="46"/>
      <c r="E689" s="46"/>
      <c r="F689" s="46"/>
      <c r="G689" s="46"/>
      <c r="H689" s="46"/>
      <c r="I689" s="46"/>
      <c r="J689" s="46"/>
      <c r="K689" s="46"/>
      <c r="L689" s="46"/>
    </row>
  </sheetData>
  <sheetProtection/>
  <mergeCells count="4">
    <mergeCell ref="E5:F5"/>
    <mergeCell ref="B5:D5"/>
    <mergeCell ref="G5:H5"/>
    <mergeCell ref="A1:O2"/>
  </mergeCells>
  <conditionalFormatting sqref="G7 G9">
    <cfRule type="expression" priority="1" dxfId="203" stopIfTrue="1">
      <formula>IF(AND($F$7=$F$9,$F$7&lt;&gt;"",$F$9&lt;&gt;""),1,0)</formula>
    </cfRule>
  </conditionalFormatting>
  <conditionalFormatting sqref="G11 G13">
    <cfRule type="expression" priority="2" dxfId="203" stopIfTrue="1">
      <formula>IF(AND($F$11=$F$13,$F$11&lt;&gt;"",$F$13&lt;&gt;""),1,0)</formula>
    </cfRule>
  </conditionalFormatting>
  <conditionalFormatting sqref="G15 G17">
    <cfRule type="expression" priority="3" dxfId="203" stopIfTrue="1">
      <formula>IF(AND($F$15=$F$17,$F$15&lt;&gt;"",$F$17&lt;&gt;""),1,0)</formula>
    </cfRule>
  </conditionalFormatting>
  <conditionalFormatting sqref="G19 G21">
    <cfRule type="expression" priority="4" dxfId="203" stopIfTrue="1">
      <formula>IF(AND($F$19=$F$21,$F$19&lt;&gt;"",$F$21&lt;&gt;""),1,0)</formula>
    </cfRule>
  </conditionalFormatting>
  <conditionalFormatting sqref="A8:E8 C12 D16">
    <cfRule type="expression" priority="5" dxfId="0" stopIfTrue="1">
      <formula>IF(OR($E$8="en juego",$E$8="hoy!"),1,0)</formula>
    </cfRule>
  </conditionalFormatting>
  <conditionalFormatting sqref="A12:B12 D12:E12 D20">
    <cfRule type="expression" priority="6" dxfId="0" stopIfTrue="1">
      <formula>IF(OR($E$12="en juego",$E$12="hoy!"),1,0)</formula>
    </cfRule>
  </conditionalFormatting>
  <conditionalFormatting sqref="A16:C16 E16 C20">
    <cfRule type="expression" priority="7" dxfId="0" stopIfTrue="1">
      <formula>IF(OR($E$16="en juego",$E$16="hoy!"),1,0)</formula>
    </cfRule>
  </conditionalFormatting>
  <conditionalFormatting sqref="A20:B20 E20">
    <cfRule type="expression" priority="8" dxfId="0" stopIfTrue="1">
      <formula>IF(OR($E$20="en juego",$E$20="hoy!"),1,0)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 F15 F19">
      <formula1>0</formula1>
      <formula2>99</formula2>
    </dataValidation>
    <dataValidation type="whole" allowBlank="1" showInputMessage="1" showErrorMessage="1" errorTitle="Dato no válido" error="Ingrese sólo un número entero&#10;entre 0 y 99." sqref="F9 F17 F13 F21">
      <formula1>0</formula1>
      <formula2>99</formula2>
    </dataValidation>
    <dataValidation type="custom" showErrorMessage="1" errorTitle="Dato no válido" error="Debe introducir antes el resultado del partido." sqref="G7 G9 G11 G13 G15 G17 G19 G21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689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140625" style="96" customWidth="1"/>
    <col min="2" max="2" width="14.7109375" style="96" customWidth="1"/>
    <col min="3" max="4" width="6.7109375" style="96" customWidth="1"/>
    <col min="5" max="5" width="15.7109375" style="96" customWidth="1"/>
    <col min="6" max="6" width="3.7109375" style="96" customWidth="1"/>
    <col min="7" max="7" width="2.00390625" style="96" customWidth="1"/>
    <col min="8" max="8" width="6.421875" style="96" customWidth="1"/>
    <col min="9" max="9" width="11.7109375" style="96" customWidth="1"/>
    <col min="10" max="10" width="15.7109375" style="96" customWidth="1"/>
    <col min="11" max="11" width="3.7109375" style="96" customWidth="1"/>
    <col min="12" max="12" width="7.7109375" style="96" bestFit="1" customWidth="1"/>
    <col min="13" max="13" width="14.28125" style="96" bestFit="1" customWidth="1"/>
    <col min="14" max="14" width="1.7109375" style="96" customWidth="1"/>
    <col min="15" max="16384" width="9.140625" style="96" customWidth="1"/>
  </cols>
  <sheetData>
    <row r="1" spans="1:21" s="90" customFormat="1" ht="34.5" customHeight="1">
      <c r="A1" s="324" t="s">
        <v>79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88"/>
      <c r="Q1" s="88"/>
      <c r="R1" s="89"/>
      <c r="S1" s="89"/>
      <c r="T1" s="89"/>
      <c r="U1" s="89"/>
    </row>
    <row r="2" spans="1:21" s="9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88"/>
      <c r="Q2" s="88"/>
      <c r="R2" s="89"/>
      <c r="S2" s="89"/>
      <c r="T2" s="89"/>
      <c r="U2" s="89"/>
    </row>
    <row r="3" spans="1:17" ht="19.5" customHeight="1">
      <c r="A3" s="91"/>
      <c r="B3" s="91"/>
      <c r="C3" s="91"/>
      <c r="D3" s="91"/>
      <c r="E3" s="92"/>
      <c r="F3" s="93"/>
      <c r="G3" s="91"/>
      <c r="H3" s="91"/>
      <c r="I3" s="91"/>
      <c r="J3" s="91"/>
      <c r="K3" s="91"/>
      <c r="L3" s="94"/>
      <c r="M3" s="95"/>
      <c r="N3" s="91"/>
      <c r="O3" s="91"/>
      <c r="P3" s="91"/>
      <c r="Q3" s="91"/>
    </row>
    <row r="4" spans="1:17" ht="15" customHeight="1">
      <c r="A4" s="91"/>
      <c r="B4" s="91"/>
      <c r="C4" s="91"/>
      <c r="D4" s="91"/>
      <c r="E4" s="97"/>
      <c r="F4" s="95"/>
      <c r="G4" s="91"/>
      <c r="H4" s="91"/>
      <c r="I4" s="91"/>
      <c r="J4" s="91"/>
      <c r="K4" s="91"/>
      <c r="L4" s="98">
        <f ca="1">TODAY()</f>
        <v>41799</v>
      </c>
      <c r="M4" s="99">
        <f ca="1">NOW()</f>
        <v>41799.738571875</v>
      </c>
      <c r="N4" s="91"/>
      <c r="O4" s="100" t="s">
        <v>64</v>
      </c>
      <c r="P4" s="91"/>
      <c r="Q4" s="91"/>
    </row>
    <row r="5" spans="1:17" ht="12" customHeight="1">
      <c r="A5" s="91"/>
      <c r="B5" s="361" t="s">
        <v>78</v>
      </c>
      <c r="C5" s="361"/>
      <c r="D5" s="361"/>
      <c r="E5" s="361" t="s">
        <v>75</v>
      </c>
      <c r="F5" s="361"/>
      <c r="G5" s="362" t="s">
        <v>76</v>
      </c>
      <c r="H5" s="362"/>
      <c r="I5" s="101"/>
      <c r="J5" s="102" t="s">
        <v>2</v>
      </c>
      <c r="K5" s="91"/>
      <c r="L5" s="103"/>
      <c r="M5" s="91"/>
      <c r="N5" s="91"/>
      <c r="O5" s="91"/>
      <c r="P5" s="91"/>
      <c r="Q5" s="91"/>
    </row>
    <row r="6" spans="1:17" ht="31.5" customHeight="1">
      <c r="A6" s="104"/>
      <c r="B6" s="91"/>
      <c r="C6" s="91"/>
      <c r="D6" s="91"/>
      <c r="E6" s="105"/>
      <c r="F6" s="105"/>
      <c r="G6" s="105"/>
      <c r="H6" s="105"/>
      <c r="I6" s="105"/>
      <c r="J6" s="105"/>
      <c r="K6" s="91"/>
      <c r="L6" s="91"/>
      <c r="M6" s="106"/>
      <c r="N6" s="91"/>
      <c r="O6" s="91"/>
      <c r="P6" s="91"/>
      <c r="Q6" s="91"/>
    </row>
    <row r="7" spans="1:17" ht="15" customHeight="1">
      <c r="A7" s="104"/>
      <c r="B7" s="91"/>
      <c r="C7" s="91"/>
      <c r="D7" s="91"/>
      <c r="E7" s="107" t="str">
        <f>'Cuartos de Final'!J8</f>
        <v>INGENACHAS</v>
      </c>
      <c r="F7" s="108">
        <v>1</v>
      </c>
      <c r="G7" s="109"/>
      <c r="H7" s="110"/>
      <c r="I7" s="105"/>
      <c r="J7" s="105"/>
      <c r="K7" s="91"/>
      <c r="L7" s="91"/>
      <c r="M7" s="91"/>
      <c r="N7" s="91"/>
      <c r="O7" s="91"/>
      <c r="P7" s="91"/>
      <c r="Q7" s="91"/>
    </row>
    <row r="8" spans="1:17" ht="15" customHeight="1">
      <c r="A8" s="111" t="str">
        <f>IF(OR(E8="en juego",E8="hoy!",E8="finalizado"),"  -&gt;     1","1")</f>
        <v>1</v>
      </c>
      <c r="B8" s="112"/>
      <c r="C8" s="113">
        <v>40365</v>
      </c>
      <c r="D8" s="114">
        <v>0.8541666666666666</v>
      </c>
      <c r="E8" s="115">
        <f>IF(OR(C8="",D8="",C8&lt;$L$4),"",IF(C8=$L$4,IF(AND(D8&lt;=$S$24,$S$24&lt;=(D8+0.08333333333)),"en juego",IF($S$24&lt;D8,"hoy!","finalizado")),IF($L$4&gt;C8,"finalizado","")))</f>
      </c>
      <c r="F8" s="116"/>
      <c r="G8" s="117"/>
      <c r="H8" s="118"/>
      <c r="I8" s="119"/>
      <c r="J8" s="120" t="str">
        <f>IF(AND(E7&lt;&gt;"",E9&lt;&gt;""),IF(OR(F7="",F9="",AND(F7=F9,OR(G7="",G9=""))),"SF1",IF(F7=F9,IF(G7&gt;G9,E7,E9),IF(F7&gt;F9,E7,E9))),"")</f>
        <v>INGENACHAS</v>
      </c>
      <c r="K8" s="91"/>
      <c r="L8" s="91"/>
      <c r="M8" s="91"/>
      <c r="N8" s="91"/>
      <c r="O8" s="91"/>
      <c r="P8" s="91"/>
      <c r="Q8" s="91"/>
    </row>
    <row r="9" spans="1:17" ht="15" customHeight="1">
      <c r="A9" s="104"/>
      <c r="B9" s="121"/>
      <c r="C9" s="91"/>
      <c r="D9" s="91"/>
      <c r="E9" s="107" t="str">
        <f>'Cuartos de Final'!J12</f>
        <v>1ero Grupo E</v>
      </c>
      <c r="F9" s="108">
        <v>0</v>
      </c>
      <c r="G9" s="122"/>
      <c r="H9" s="123"/>
      <c r="I9" s="105"/>
      <c r="J9" s="105"/>
      <c r="K9" s="91"/>
      <c r="L9" s="91"/>
      <c r="M9" s="91"/>
      <c r="N9" s="91"/>
      <c r="O9" s="91"/>
      <c r="P9" s="91"/>
      <c r="Q9" s="91"/>
    </row>
    <row r="10" spans="1:17" ht="31.5" customHeight="1">
      <c r="A10" s="104"/>
      <c r="B10" s="121"/>
      <c r="C10" s="91"/>
      <c r="D10" s="91"/>
      <c r="E10" s="105"/>
      <c r="F10" s="116"/>
      <c r="G10" s="105"/>
      <c r="H10" s="105"/>
      <c r="I10" s="105"/>
      <c r="J10" s="105"/>
      <c r="K10" s="91"/>
      <c r="L10" s="91"/>
      <c r="M10" s="91"/>
      <c r="N10" s="91"/>
      <c r="O10" s="91"/>
      <c r="P10" s="91"/>
      <c r="Q10" s="91"/>
    </row>
    <row r="11" spans="1:17" ht="15" customHeight="1">
      <c r="A11" s="104"/>
      <c r="B11" s="121"/>
      <c r="C11" s="91"/>
      <c r="D11" s="91"/>
      <c r="E11" s="107" t="str">
        <f>'Cuartos de Final'!J16</f>
        <v>MOLOCHITAS</v>
      </c>
      <c r="F11" s="108">
        <v>1</v>
      </c>
      <c r="G11" s="109"/>
      <c r="H11" s="110"/>
      <c r="I11" s="105"/>
      <c r="J11" s="105"/>
      <c r="K11" s="91"/>
      <c r="L11" s="91"/>
      <c r="M11" s="91"/>
      <c r="N11" s="91"/>
      <c r="O11" s="91"/>
      <c r="P11" s="91"/>
      <c r="Q11" s="91"/>
    </row>
    <row r="12" spans="1:17" ht="15" customHeight="1">
      <c r="A12" s="111" t="str">
        <f>IF(OR(E12="en juego",E12="hoy!",E12="finalizado"),"  -&gt;     2","2")</f>
        <v>2</v>
      </c>
      <c r="B12" s="112"/>
      <c r="C12" s="113">
        <v>40366</v>
      </c>
      <c r="D12" s="114">
        <v>0.8541666666666666</v>
      </c>
      <c r="E12" s="115">
        <f>IF(OR(C12="",D12="",C12&lt;$L$4),"",IF(C12=$L$4,IF(AND(D12&lt;=$S$24,$S$24&lt;=(D12+0.08333333333)),"en juego",IF($S$24&lt;D12,"hoy!","finalizado")),IF($L$4&gt;C12,"finalizado","")))</f>
      </c>
      <c r="F12" s="116"/>
      <c r="G12" s="117"/>
      <c r="H12" s="118"/>
      <c r="I12" s="119"/>
      <c r="J12" s="120" t="str">
        <f>IF(AND(E11&lt;&gt;"",E13&lt;&gt;""),IF(OR(F11="",F13="",AND(F11=F13,OR(G11="",G13=""))),"SF2",IF(F11=F13,IF(G11&gt;G13,E11,E13),IF(F11&gt;F13,E11,E13))),"")</f>
        <v>MOLOCHITAS</v>
      </c>
      <c r="K12" s="91"/>
      <c r="L12" s="91"/>
      <c r="M12" s="91"/>
      <c r="N12" s="91"/>
      <c r="O12" s="91"/>
      <c r="P12" s="91"/>
      <c r="Q12" s="91"/>
    </row>
    <row r="13" spans="1:17" ht="15" customHeight="1">
      <c r="A13" s="104"/>
      <c r="B13" s="91"/>
      <c r="C13" s="91"/>
      <c r="D13" s="91"/>
      <c r="E13" s="107" t="str">
        <f>'Cuartos de Final'!J20</f>
        <v>1ero Grupo F</v>
      </c>
      <c r="F13" s="108">
        <v>0</v>
      </c>
      <c r="G13" s="122"/>
      <c r="H13" s="123"/>
      <c r="I13" s="105"/>
      <c r="J13" s="105"/>
      <c r="K13" s="91"/>
      <c r="L13" s="91"/>
      <c r="M13" s="91"/>
      <c r="N13" s="91"/>
      <c r="O13" s="91"/>
      <c r="P13" s="91"/>
      <c r="Q13" s="91"/>
    </row>
    <row r="14" spans="1:17" ht="15" customHeight="1">
      <c r="A14" s="124"/>
      <c r="B14" s="105"/>
      <c r="C14" s="105"/>
      <c r="D14" s="105"/>
      <c r="E14" s="105"/>
      <c r="F14" s="105"/>
      <c r="G14" s="105"/>
      <c r="H14" s="105"/>
      <c r="I14" s="105"/>
      <c r="J14" s="105"/>
      <c r="K14" s="91"/>
      <c r="L14" s="91"/>
      <c r="M14" s="91"/>
      <c r="N14" s="91"/>
      <c r="O14" s="91"/>
      <c r="P14" s="91"/>
      <c r="Q14" s="91"/>
    </row>
    <row r="15" spans="1:17" ht="14.25" customHeight="1">
      <c r="A15" s="124"/>
      <c r="B15" s="105"/>
      <c r="C15" s="105"/>
      <c r="D15" s="105"/>
      <c r="E15" s="105"/>
      <c r="F15" s="105"/>
      <c r="G15" s="105"/>
      <c r="H15" s="105"/>
      <c r="I15" s="105"/>
      <c r="J15" s="105"/>
      <c r="K15" s="91"/>
      <c r="L15" s="91"/>
      <c r="M15" s="91"/>
      <c r="N15" s="91"/>
      <c r="O15" s="91"/>
      <c r="P15" s="91"/>
      <c r="Q15" s="91"/>
    </row>
    <row r="16" spans="1:17" ht="14.25" customHeight="1">
      <c r="A16" s="121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</row>
    <row r="17" spans="1:17" ht="14.25" customHeight="1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1:17" ht="15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</row>
    <row r="19" spans="1:17" ht="14.25" customHeight="1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</row>
    <row r="20" spans="1:17" ht="14.25" customHeight="1">
      <c r="A20" s="91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</row>
    <row r="21" spans="1:17" ht="14.25" customHeight="1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</row>
    <row r="22" spans="1:17" ht="15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</row>
    <row r="23" spans="1:19" ht="12.75" hidden="1">
      <c r="A23" s="91"/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125">
        <f>HOUR(M4)</f>
        <v>17</v>
      </c>
      <c r="S23" s="125">
        <f>MINUTE(M4)</f>
        <v>43</v>
      </c>
    </row>
    <row r="24" spans="1:19" ht="12.75" hidden="1">
      <c r="A24" s="91"/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125"/>
      <c r="S24" s="126">
        <f>TIME(R23,S23,0)</f>
        <v>0.7381944444444444</v>
      </c>
    </row>
    <row r="25" spans="1:17" ht="15" customHeight="1">
      <c r="A25" s="91"/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</row>
    <row r="26" spans="1:17" ht="12.75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</row>
    <row r="27" spans="1:17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</row>
    <row r="28" spans="1:17" ht="12.75">
      <c r="A28" s="91"/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</row>
    <row r="29" spans="1:17" ht="12.75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</row>
    <row r="30" spans="1:17" ht="12.75">
      <c r="A30" s="91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</row>
    <row r="31" spans="1:17" ht="12.75">
      <c r="A31" s="9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</row>
    <row r="32" spans="1:17" ht="12.75">
      <c r="A32" s="91"/>
      <c r="B32" s="91"/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</row>
    <row r="33" spans="1:17" ht="12.75">
      <c r="A33" s="91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</row>
    <row r="34" spans="1:17" ht="12.75">
      <c r="A34" s="91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</row>
    <row r="35" spans="1:17" ht="12.75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</row>
    <row r="36" spans="1:17" ht="12.75">
      <c r="A36" s="91"/>
      <c r="B36" s="91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</row>
    <row r="37" spans="1:17" ht="12.75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</row>
    <row r="38" spans="1:17" ht="12.75">
      <c r="A38" s="91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</row>
    <row r="39" spans="1:12" ht="12.75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12.75">
      <c r="A40" s="91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</row>
    <row r="41" spans="1:12" ht="12.75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</row>
    <row r="42" spans="1:12" ht="12.75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</row>
    <row r="43" spans="1:12" ht="12.75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</row>
    <row r="44" spans="1:12" ht="12.75">
      <c r="A44" s="91"/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</row>
    <row r="45" spans="1:12" ht="12.7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</row>
    <row r="46" spans="1:12" ht="12.75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</row>
    <row r="47" spans="1:12" ht="12.75">
      <c r="A47" s="91"/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</row>
    <row r="48" spans="1:12" ht="12.75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</row>
    <row r="49" spans="1:12" ht="12.75">
      <c r="A49" s="91"/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</row>
    <row r="50" spans="1:12" ht="12.75">
      <c r="A50" s="91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</row>
    <row r="51" spans="1:12" ht="12.75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</row>
    <row r="52" spans="1:12" ht="12.75">
      <c r="A52" s="91"/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</row>
    <row r="53" spans="1:12" ht="12.75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ht="12.75">
      <c r="A54" s="91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12.75">
      <c r="A55" s="91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</row>
    <row r="56" spans="1:12" ht="12.75">
      <c r="A56" s="91"/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</row>
    <row r="57" spans="1:12" ht="12.75">
      <c r="A57" s="91"/>
      <c r="B57" s="91"/>
      <c r="C57" s="91"/>
      <c r="D57" s="91"/>
      <c r="E57" s="91"/>
      <c r="F57" s="91"/>
      <c r="G57" s="91"/>
      <c r="H57" s="91"/>
      <c r="I57" s="91"/>
      <c r="J57" s="91"/>
      <c r="K57" s="91"/>
      <c r="L57" s="91"/>
    </row>
    <row r="58" spans="1:12" ht="12.75">
      <c r="A58" s="91"/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</row>
    <row r="59" spans="1:12" ht="12.75">
      <c r="A59" s="91"/>
      <c r="B59" s="91"/>
      <c r="C59" s="91"/>
      <c r="D59" s="91"/>
      <c r="E59" s="91"/>
      <c r="F59" s="91"/>
      <c r="G59" s="91"/>
      <c r="H59" s="91"/>
      <c r="I59" s="91"/>
      <c r="J59" s="91"/>
      <c r="K59" s="91"/>
      <c r="L59" s="91"/>
    </row>
    <row r="60" spans="1:12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</row>
    <row r="61" spans="1:12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</row>
    <row r="62" spans="1:12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</row>
    <row r="63" spans="1:12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</row>
    <row r="64" spans="1:12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</row>
    <row r="65" spans="1:12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</row>
    <row r="66" spans="1:12" ht="12.75">
      <c r="A66" s="91"/>
      <c r="B66" s="91"/>
      <c r="C66" s="91"/>
      <c r="D66" s="91"/>
      <c r="E66" s="91"/>
      <c r="F66" s="91"/>
      <c r="G66" s="91"/>
      <c r="H66" s="91"/>
      <c r="I66" s="91"/>
      <c r="J66" s="91"/>
      <c r="K66" s="91"/>
      <c r="L66" s="91"/>
    </row>
    <row r="67" spans="1:12" ht="12.75">
      <c r="A67" s="9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</row>
    <row r="68" spans="1:12" ht="12.75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</row>
    <row r="69" spans="1:12" ht="12.75">
      <c r="A69" s="91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</row>
    <row r="70" spans="1:12" ht="12.75">
      <c r="A70" s="91"/>
      <c r="B70" s="91"/>
      <c r="C70" s="91"/>
      <c r="D70" s="91"/>
      <c r="E70" s="91"/>
      <c r="F70" s="91"/>
      <c r="G70" s="91"/>
      <c r="H70" s="91"/>
      <c r="I70" s="91"/>
      <c r="J70" s="91"/>
      <c r="K70" s="91"/>
      <c r="L70" s="91"/>
    </row>
    <row r="71" spans="1:12" ht="12.7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</row>
    <row r="72" spans="1:12" ht="12.75">
      <c r="A72" s="9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</row>
    <row r="73" spans="1:12" ht="12.75">
      <c r="A73" s="91"/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</row>
    <row r="74" spans="1:12" ht="12.75">
      <c r="A74" s="91"/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</row>
    <row r="75" spans="1:12" ht="12.75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</row>
    <row r="76" spans="1:12" ht="12.75">
      <c r="A76" s="91"/>
      <c r="B76" s="91"/>
      <c r="C76" s="91"/>
      <c r="D76" s="91"/>
      <c r="E76" s="91"/>
      <c r="F76" s="91"/>
      <c r="G76" s="91"/>
      <c r="H76" s="91"/>
      <c r="I76" s="91"/>
      <c r="J76" s="91"/>
      <c r="K76" s="91"/>
      <c r="L76" s="91"/>
    </row>
    <row r="77" spans="1:12" ht="12.75">
      <c r="A77" s="91"/>
      <c r="B77" s="91"/>
      <c r="C77" s="91"/>
      <c r="D77" s="91"/>
      <c r="E77" s="91"/>
      <c r="F77" s="91"/>
      <c r="G77" s="91"/>
      <c r="H77" s="91"/>
      <c r="I77" s="91"/>
      <c r="J77" s="91"/>
      <c r="K77" s="91"/>
      <c r="L77" s="91"/>
    </row>
    <row r="78" spans="1:12" ht="12.75">
      <c r="A78" s="91"/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</row>
    <row r="79" spans="1:12" ht="12.75">
      <c r="A79" s="91"/>
      <c r="B79" s="91"/>
      <c r="C79" s="91"/>
      <c r="D79" s="91"/>
      <c r="E79" s="91"/>
      <c r="F79" s="91"/>
      <c r="G79" s="91"/>
      <c r="H79" s="91"/>
      <c r="I79" s="91"/>
      <c r="J79" s="91"/>
      <c r="K79" s="91"/>
      <c r="L79" s="91"/>
    </row>
    <row r="80" spans="1:12" ht="12.75">
      <c r="A80" s="91"/>
      <c r="B80" s="91"/>
      <c r="C80" s="91"/>
      <c r="D80" s="91"/>
      <c r="E80" s="91"/>
      <c r="F80" s="91"/>
      <c r="G80" s="91"/>
      <c r="H80" s="91"/>
      <c r="I80" s="91"/>
      <c r="J80" s="91"/>
      <c r="K80" s="91"/>
      <c r="L80" s="91"/>
    </row>
    <row r="81" spans="1:12" ht="12.75">
      <c r="A81" s="91"/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</row>
    <row r="82" spans="1:12" ht="12.75">
      <c r="A82" s="91"/>
      <c r="B82" s="91"/>
      <c r="C82" s="91"/>
      <c r="D82" s="91"/>
      <c r="E82" s="91"/>
      <c r="F82" s="91"/>
      <c r="G82" s="91"/>
      <c r="H82" s="91"/>
      <c r="I82" s="91"/>
      <c r="J82" s="91"/>
      <c r="K82" s="91"/>
      <c r="L82" s="91"/>
    </row>
    <row r="83" spans="1:12" ht="12.75">
      <c r="A83" s="91"/>
      <c r="B83" s="91"/>
      <c r="C83" s="91"/>
      <c r="D83" s="91"/>
      <c r="E83" s="91"/>
      <c r="F83" s="91"/>
      <c r="G83" s="91"/>
      <c r="H83" s="91"/>
      <c r="I83" s="91"/>
      <c r="J83" s="91"/>
      <c r="K83" s="91"/>
      <c r="L83" s="91"/>
    </row>
    <row r="84" spans="1:12" ht="12.75">
      <c r="A84" s="91"/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</row>
    <row r="85" spans="1:12" ht="12.75">
      <c r="A85" s="91"/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</row>
    <row r="86" spans="1:12" ht="12.75">
      <c r="A86" s="91"/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</row>
    <row r="87" spans="1:12" ht="12.75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</row>
    <row r="88" spans="1:12" ht="12.75">
      <c r="A88" s="91"/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</row>
    <row r="89" spans="1:12" ht="12.75">
      <c r="A89" s="91"/>
      <c r="B89" s="91"/>
      <c r="C89" s="91"/>
      <c r="D89" s="91"/>
      <c r="E89" s="91"/>
      <c r="F89" s="91"/>
      <c r="G89" s="91"/>
      <c r="H89" s="91"/>
      <c r="I89" s="91"/>
      <c r="J89" s="91"/>
      <c r="K89" s="91"/>
      <c r="L89" s="91"/>
    </row>
    <row r="90" spans="1:12" ht="12.75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</row>
    <row r="91" spans="1:12" ht="12.75">
      <c r="A91" s="91"/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</row>
    <row r="92" spans="1:12" ht="12.75">
      <c r="A92" s="91"/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</row>
    <row r="93" spans="1:12" ht="12.75">
      <c r="A93" s="91"/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91"/>
    </row>
    <row r="94" spans="1:12" ht="12.75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</row>
    <row r="95" spans="1:12" ht="12.75">
      <c r="A95" s="91"/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</row>
    <row r="96" spans="1:12" ht="12.75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</row>
    <row r="97" spans="1:12" ht="12.75">
      <c r="A97" s="91"/>
      <c r="B97" s="91"/>
      <c r="C97" s="91"/>
      <c r="D97" s="91"/>
      <c r="E97" s="91"/>
      <c r="F97" s="91"/>
      <c r="G97" s="91"/>
      <c r="H97" s="91"/>
      <c r="I97" s="91"/>
      <c r="J97" s="91"/>
      <c r="K97" s="91"/>
      <c r="L97" s="91"/>
    </row>
    <row r="98" spans="1:12" ht="12.75">
      <c r="A98" s="91"/>
      <c r="B98" s="91"/>
      <c r="C98" s="91"/>
      <c r="D98" s="91"/>
      <c r="E98" s="91"/>
      <c r="F98" s="91"/>
      <c r="G98" s="91"/>
      <c r="H98" s="91"/>
      <c r="I98" s="91"/>
      <c r="J98" s="91"/>
      <c r="K98" s="91"/>
      <c r="L98" s="91"/>
    </row>
    <row r="99" spans="1:12" ht="12.75">
      <c r="A99" s="91"/>
      <c r="B99" s="91"/>
      <c r="C99" s="91"/>
      <c r="D99" s="91"/>
      <c r="E99" s="91"/>
      <c r="F99" s="91"/>
      <c r="G99" s="91"/>
      <c r="H99" s="91"/>
      <c r="I99" s="91"/>
      <c r="J99" s="91"/>
      <c r="K99" s="91"/>
      <c r="L99" s="91"/>
    </row>
    <row r="100" spans="1:12" ht="12.75">
      <c r="A100" s="91"/>
      <c r="B100" s="91"/>
      <c r="C100" s="91"/>
      <c r="D100" s="91"/>
      <c r="E100" s="91"/>
      <c r="F100" s="91"/>
      <c r="G100" s="91"/>
      <c r="H100" s="91"/>
      <c r="I100" s="91"/>
      <c r="J100" s="91"/>
      <c r="K100" s="91"/>
      <c r="L100" s="91"/>
    </row>
    <row r="101" spans="1:12" ht="12.75">
      <c r="A101" s="91"/>
      <c r="B101" s="91"/>
      <c r="C101" s="91"/>
      <c r="D101" s="91"/>
      <c r="E101" s="91"/>
      <c r="F101" s="91"/>
      <c r="G101" s="91"/>
      <c r="H101" s="91"/>
      <c r="I101" s="91"/>
      <c r="J101" s="91"/>
      <c r="K101" s="91"/>
      <c r="L101" s="91"/>
    </row>
    <row r="102" spans="1:12" ht="12.75">
      <c r="A102" s="91"/>
      <c r="B102" s="91"/>
      <c r="C102" s="91"/>
      <c r="D102" s="91"/>
      <c r="E102" s="91"/>
      <c r="F102" s="91"/>
      <c r="G102" s="91"/>
      <c r="H102" s="91"/>
      <c r="I102" s="91"/>
      <c r="J102" s="91"/>
      <c r="K102" s="91"/>
      <c r="L102" s="91"/>
    </row>
    <row r="103" spans="1:12" ht="12.75">
      <c r="A103" s="91"/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</row>
    <row r="104" spans="1:12" ht="12.75">
      <c r="A104" s="91"/>
      <c r="B104" s="91"/>
      <c r="C104" s="91"/>
      <c r="D104" s="91"/>
      <c r="E104" s="91"/>
      <c r="F104" s="91"/>
      <c r="G104" s="91"/>
      <c r="H104" s="91"/>
      <c r="I104" s="91"/>
      <c r="J104" s="91"/>
      <c r="K104" s="91"/>
      <c r="L104" s="91"/>
    </row>
    <row r="105" spans="1:12" ht="12.75">
      <c r="A105" s="91"/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</row>
    <row r="106" spans="1:12" ht="12.75">
      <c r="A106" s="91"/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</row>
    <row r="107" spans="1:12" ht="12.75">
      <c r="A107" s="91"/>
      <c r="B107" s="91"/>
      <c r="C107" s="91"/>
      <c r="D107" s="91"/>
      <c r="E107" s="91"/>
      <c r="F107" s="91"/>
      <c r="G107" s="91"/>
      <c r="H107" s="91"/>
      <c r="I107" s="91"/>
      <c r="J107" s="91"/>
      <c r="K107" s="91"/>
      <c r="L107" s="91"/>
    </row>
    <row r="108" spans="1:12" ht="12.75">
      <c r="A108" s="91"/>
      <c r="B108" s="91"/>
      <c r="C108" s="91"/>
      <c r="D108" s="91"/>
      <c r="E108" s="91"/>
      <c r="F108" s="91"/>
      <c r="G108" s="91"/>
      <c r="H108" s="91"/>
      <c r="I108" s="91"/>
      <c r="J108" s="91"/>
      <c r="K108" s="91"/>
      <c r="L108" s="91"/>
    </row>
    <row r="109" spans="1:12" ht="12.75">
      <c r="A109" s="91"/>
      <c r="B109" s="91"/>
      <c r="C109" s="91"/>
      <c r="D109" s="91"/>
      <c r="E109" s="91"/>
      <c r="F109" s="91"/>
      <c r="G109" s="91"/>
      <c r="H109" s="91"/>
      <c r="I109" s="91"/>
      <c r="J109" s="91"/>
      <c r="K109" s="91"/>
      <c r="L109" s="91"/>
    </row>
    <row r="110" spans="1:12" ht="12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</row>
    <row r="111" spans="1:12" ht="12.75">
      <c r="A111" s="91"/>
      <c r="B111" s="91"/>
      <c r="C111" s="91"/>
      <c r="D111" s="91"/>
      <c r="E111" s="91"/>
      <c r="F111" s="91"/>
      <c r="G111" s="91"/>
      <c r="H111" s="91"/>
      <c r="I111" s="91"/>
      <c r="J111" s="91"/>
      <c r="K111" s="91"/>
      <c r="L111" s="91"/>
    </row>
    <row r="112" spans="1:12" ht="12.75">
      <c r="A112" s="91"/>
      <c r="B112" s="91"/>
      <c r="C112" s="91"/>
      <c r="D112" s="91"/>
      <c r="E112" s="91"/>
      <c r="F112" s="91"/>
      <c r="G112" s="91"/>
      <c r="H112" s="91"/>
      <c r="I112" s="91"/>
      <c r="J112" s="91"/>
      <c r="K112" s="91"/>
      <c r="L112" s="91"/>
    </row>
    <row r="113" spans="1:12" ht="12.75">
      <c r="A113" s="91"/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</row>
    <row r="114" spans="1:12" ht="12.75">
      <c r="A114" s="91"/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</row>
    <row r="115" spans="1:12" ht="12.75">
      <c r="A115" s="91"/>
      <c r="B115" s="91"/>
      <c r="C115" s="91"/>
      <c r="D115" s="91"/>
      <c r="E115" s="91"/>
      <c r="F115" s="91"/>
      <c r="G115" s="91"/>
      <c r="H115" s="91"/>
      <c r="I115" s="91"/>
      <c r="J115" s="91"/>
      <c r="K115" s="91"/>
      <c r="L115" s="91"/>
    </row>
    <row r="116" spans="1:12" ht="12.75">
      <c r="A116" s="91"/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</row>
    <row r="117" spans="1:12" ht="12.75">
      <c r="A117" s="91"/>
      <c r="B117" s="91"/>
      <c r="C117" s="91"/>
      <c r="D117" s="91"/>
      <c r="E117" s="91"/>
      <c r="F117" s="91"/>
      <c r="G117" s="91"/>
      <c r="H117" s="91"/>
      <c r="I117" s="91"/>
      <c r="J117" s="91"/>
      <c r="K117" s="91"/>
      <c r="L117" s="91"/>
    </row>
    <row r="118" spans="1:12" ht="12.75">
      <c r="A118" s="91"/>
      <c r="B118" s="91"/>
      <c r="C118" s="91"/>
      <c r="D118" s="91"/>
      <c r="E118" s="91"/>
      <c r="F118" s="91"/>
      <c r="G118" s="91"/>
      <c r="H118" s="91"/>
      <c r="I118" s="91"/>
      <c r="J118" s="91"/>
      <c r="K118" s="91"/>
      <c r="L118" s="91"/>
    </row>
    <row r="119" spans="1:12" ht="12.75">
      <c r="A119" s="91"/>
      <c r="B119" s="91"/>
      <c r="C119" s="91"/>
      <c r="D119" s="91"/>
      <c r="E119" s="91"/>
      <c r="F119" s="91"/>
      <c r="G119" s="91"/>
      <c r="H119" s="91"/>
      <c r="I119" s="91"/>
      <c r="J119" s="91"/>
      <c r="K119" s="91"/>
      <c r="L119" s="91"/>
    </row>
    <row r="120" spans="1:12" ht="12.75">
      <c r="A120" s="91"/>
      <c r="B120" s="91"/>
      <c r="C120" s="91"/>
      <c r="D120" s="91"/>
      <c r="E120" s="91"/>
      <c r="F120" s="91"/>
      <c r="G120" s="91"/>
      <c r="H120" s="91"/>
      <c r="I120" s="91"/>
      <c r="J120" s="91"/>
      <c r="K120" s="91"/>
      <c r="L120" s="91"/>
    </row>
    <row r="121" spans="1:12" ht="12.75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</row>
    <row r="122" spans="1:12" ht="12.75">
      <c r="A122" s="91"/>
      <c r="B122" s="91"/>
      <c r="C122" s="91"/>
      <c r="D122" s="91"/>
      <c r="E122" s="91"/>
      <c r="F122" s="91"/>
      <c r="G122" s="91"/>
      <c r="H122" s="91"/>
      <c r="I122" s="91"/>
      <c r="J122" s="91"/>
      <c r="K122" s="91"/>
      <c r="L122" s="91"/>
    </row>
    <row r="123" spans="1:12" ht="12.75">
      <c r="A123" s="91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91"/>
    </row>
    <row r="124" spans="1:12" ht="12.75">
      <c r="A124" s="91"/>
      <c r="B124" s="91"/>
      <c r="C124" s="91"/>
      <c r="D124" s="91"/>
      <c r="E124" s="91"/>
      <c r="F124" s="91"/>
      <c r="G124" s="91"/>
      <c r="H124" s="91"/>
      <c r="I124" s="91"/>
      <c r="J124" s="91"/>
      <c r="K124" s="91"/>
      <c r="L124" s="91"/>
    </row>
    <row r="125" spans="1:12" ht="12.75">
      <c r="A125" s="91"/>
      <c r="B125" s="91"/>
      <c r="C125" s="91"/>
      <c r="D125" s="91"/>
      <c r="E125" s="91"/>
      <c r="F125" s="91"/>
      <c r="G125" s="91"/>
      <c r="H125" s="91"/>
      <c r="I125" s="91"/>
      <c r="J125" s="91"/>
      <c r="K125" s="91"/>
      <c r="L125" s="91"/>
    </row>
    <row r="126" spans="1:12" ht="12.75">
      <c r="A126" s="91"/>
      <c r="B126" s="91"/>
      <c r="C126" s="91"/>
      <c r="D126" s="91"/>
      <c r="E126" s="91"/>
      <c r="F126" s="91"/>
      <c r="G126" s="91"/>
      <c r="H126" s="91"/>
      <c r="I126" s="91"/>
      <c r="J126" s="91"/>
      <c r="K126" s="91"/>
      <c r="L126" s="91"/>
    </row>
    <row r="127" spans="1:12" ht="12.75">
      <c r="A127" s="91"/>
      <c r="B127" s="91"/>
      <c r="C127" s="91"/>
      <c r="D127" s="91"/>
      <c r="E127" s="91"/>
      <c r="F127" s="91"/>
      <c r="G127" s="91"/>
      <c r="H127" s="91"/>
      <c r="I127" s="91"/>
      <c r="J127" s="91"/>
      <c r="K127" s="91"/>
      <c r="L127" s="91"/>
    </row>
    <row r="128" spans="1:12" ht="12.75">
      <c r="A128" s="91"/>
      <c r="B128" s="91"/>
      <c r="C128" s="91"/>
      <c r="D128" s="91"/>
      <c r="E128" s="91"/>
      <c r="F128" s="91"/>
      <c r="G128" s="91"/>
      <c r="H128" s="91"/>
      <c r="I128" s="91"/>
      <c r="J128" s="91"/>
      <c r="K128" s="91"/>
      <c r="L128" s="91"/>
    </row>
    <row r="129" spans="1:12" ht="12.75">
      <c r="A129" s="91"/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</row>
    <row r="130" spans="1:12" ht="12.75">
      <c r="A130" s="91"/>
      <c r="B130" s="91"/>
      <c r="C130" s="91"/>
      <c r="D130" s="91"/>
      <c r="E130" s="91"/>
      <c r="F130" s="91"/>
      <c r="G130" s="91"/>
      <c r="H130" s="91"/>
      <c r="I130" s="91"/>
      <c r="J130" s="91"/>
      <c r="K130" s="91"/>
      <c r="L130" s="91"/>
    </row>
    <row r="131" spans="1:12" ht="12.75">
      <c r="A131" s="91"/>
      <c r="B131" s="91"/>
      <c r="C131" s="91"/>
      <c r="D131" s="91"/>
      <c r="E131" s="91"/>
      <c r="F131" s="91"/>
      <c r="G131" s="91"/>
      <c r="H131" s="91"/>
      <c r="I131" s="91"/>
      <c r="J131" s="91"/>
      <c r="K131" s="91"/>
      <c r="L131" s="91"/>
    </row>
    <row r="132" spans="1:12" ht="12.75">
      <c r="A132" s="91"/>
      <c r="B132" s="91"/>
      <c r="C132" s="91"/>
      <c r="D132" s="91"/>
      <c r="E132" s="91"/>
      <c r="F132" s="91"/>
      <c r="G132" s="91"/>
      <c r="H132" s="91"/>
      <c r="I132" s="91"/>
      <c r="J132" s="91"/>
      <c r="K132" s="91"/>
      <c r="L132" s="91"/>
    </row>
    <row r="133" spans="1:12" ht="12.75">
      <c r="A133" s="91"/>
      <c r="B133" s="91"/>
      <c r="C133" s="91"/>
      <c r="D133" s="91"/>
      <c r="E133" s="91"/>
      <c r="F133" s="91"/>
      <c r="G133" s="91"/>
      <c r="H133" s="91"/>
      <c r="I133" s="91"/>
      <c r="J133" s="91"/>
      <c r="K133" s="91"/>
      <c r="L133" s="91"/>
    </row>
    <row r="134" spans="1:12" ht="12.75">
      <c r="A134" s="91"/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</row>
    <row r="135" spans="1:12" ht="12.75">
      <c r="A135" s="91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</row>
    <row r="136" spans="1:12" ht="12.75">
      <c r="A136" s="91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</row>
    <row r="137" spans="1:12" ht="12.75">
      <c r="A137" s="91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</row>
    <row r="138" spans="1:12" ht="12.75">
      <c r="A138" s="91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</row>
    <row r="139" spans="1:12" ht="12.75">
      <c r="A139" s="91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</row>
    <row r="140" spans="1:12" ht="12.75">
      <c r="A140" s="91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</row>
    <row r="141" spans="1:12" ht="12.75">
      <c r="A141" s="91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</row>
    <row r="142" spans="1:12" ht="12.75">
      <c r="A142" s="91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</row>
    <row r="143" spans="1:12" ht="12.75">
      <c r="A143" s="91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</row>
    <row r="144" spans="1:12" ht="12.75">
      <c r="A144" s="91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</row>
    <row r="145" spans="1:12" ht="12.75">
      <c r="A145" s="91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</row>
    <row r="146" spans="1:12" ht="12.75">
      <c r="A146" s="91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</row>
    <row r="147" spans="1:12" ht="12.75">
      <c r="A147" s="91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</row>
    <row r="148" spans="1:12" ht="12.75">
      <c r="A148" s="91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</row>
    <row r="149" spans="1:12" ht="12.75">
      <c r="A149" s="91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</row>
    <row r="150" spans="1:12" ht="12.75">
      <c r="A150" s="91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</row>
    <row r="151" spans="1:12" ht="12.75">
      <c r="A151" s="91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</row>
    <row r="152" spans="1:12" ht="12.75">
      <c r="A152" s="91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</row>
    <row r="153" spans="1:12" ht="12.75">
      <c r="A153" s="91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</row>
    <row r="154" spans="1:12" ht="12.75">
      <c r="A154" s="91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</row>
    <row r="155" spans="1:12" ht="12.75">
      <c r="A155" s="91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</row>
    <row r="156" spans="1:12" ht="12.75">
      <c r="A156" s="91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</row>
    <row r="157" spans="1:12" ht="12.75">
      <c r="A157" s="91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</row>
    <row r="158" spans="1:12" ht="12.75">
      <c r="A158" s="91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</row>
    <row r="159" spans="1:12" ht="12.75">
      <c r="A159" s="91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</row>
    <row r="160" spans="1:12" ht="12.75">
      <c r="A160" s="91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</row>
    <row r="161" spans="1:12" ht="12.75">
      <c r="A161" s="91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</row>
    <row r="162" spans="1:12" ht="12.75">
      <c r="A162" s="91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</row>
    <row r="163" spans="1:12" ht="12.75">
      <c r="A163" s="91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</row>
    <row r="164" spans="1:12" ht="12.75">
      <c r="A164" s="91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</row>
    <row r="165" spans="1:12" ht="12.75">
      <c r="A165" s="91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</row>
    <row r="166" spans="1:12" ht="12.75">
      <c r="A166" s="91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</row>
    <row r="167" spans="1:12" ht="12.75">
      <c r="A167" s="91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</row>
    <row r="168" spans="1:12" ht="12.75">
      <c r="A168" s="91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</row>
    <row r="169" spans="1:12" ht="12.75">
      <c r="A169" s="91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</row>
    <row r="170" spans="1:12" ht="12.75">
      <c r="A170" s="91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</row>
    <row r="171" spans="1:12" ht="12.75">
      <c r="A171" s="91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</row>
    <row r="172" spans="1:12" ht="12.75">
      <c r="A172" s="91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</row>
    <row r="173" spans="1:12" ht="12.75">
      <c r="A173" s="91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</row>
    <row r="174" spans="1:12" ht="12.75">
      <c r="A174" s="91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</row>
    <row r="175" spans="1:12" ht="12.75">
      <c r="A175" s="91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</row>
    <row r="176" spans="1:12" ht="12.75">
      <c r="A176" s="91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</row>
    <row r="177" spans="1:12" ht="12.75">
      <c r="A177" s="91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</row>
    <row r="178" spans="1:12" ht="12.75">
      <c r="A178" s="91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</row>
    <row r="179" spans="1:12" ht="12.75">
      <c r="A179" s="91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</row>
    <row r="180" spans="1:12" ht="12.75">
      <c r="A180" s="9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</row>
    <row r="181" spans="1:12" ht="12.75">
      <c r="A181" s="91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</row>
    <row r="182" spans="1:12" ht="12.75">
      <c r="A182" s="91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</row>
    <row r="183" spans="1:12" ht="12.75">
      <c r="A183" s="91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</row>
    <row r="184" spans="1:12" ht="12.75">
      <c r="A184" s="91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</row>
    <row r="185" spans="1:12" ht="12.75">
      <c r="A185" s="91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</row>
    <row r="186" spans="1:12" ht="12.75">
      <c r="A186" s="91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</row>
    <row r="187" spans="1:12" ht="12.75">
      <c r="A187" s="91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</row>
    <row r="188" spans="1:12" ht="12.75">
      <c r="A188" s="91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</row>
    <row r="189" spans="1:12" ht="12.75">
      <c r="A189" s="91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</row>
    <row r="190" spans="1:12" ht="12.75">
      <c r="A190" s="91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</row>
    <row r="191" spans="1:12" ht="12.75">
      <c r="A191" s="91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</row>
    <row r="192" spans="1:12" ht="12.75">
      <c r="A192" s="91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</row>
    <row r="193" spans="1:12" ht="12.75">
      <c r="A193" s="91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</row>
    <row r="194" spans="1:12" ht="12.75">
      <c r="A194" s="91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</row>
    <row r="195" spans="1:12" ht="12.75">
      <c r="A195" s="91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</row>
    <row r="196" spans="1:12" ht="12.75">
      <c r="A196" s="91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</row>
    <row r="197" spans="1:12" ht="12.75">
      <c r="A197" s="91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</row>
    <row r="198" spans="1:12" ht="12.75">
      <c r="A198" s="91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</row>
    <row r="199" spans="1:12" ht="12.75">
      <c r="A199" s="91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</row>
    <row r="200" spans="1:12" ht="12.75">
      <c r="A200" s="91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</row>
    <row r="201" spans="1:12" ht="12.75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</row>
    <row r="202" spans="1:12" ht="12.75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</row>
    <row r="203" spans="1:12" ht="12.75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</row>
    <row r="204" spans="1:12" ht="12.75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</row>
    <row r="205" spans="1:12" ht="12.75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</row>
    <row r="206" spans="1:12" ht="12.75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</row>
    <row r="207" spans="1:12" ht="12.75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</row>
    <row r="208" spans="1:12" ht="12.75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</row>
    <row r="209" spans="1:12" ht="12.75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</row>
    <row r="210" spans="1:12" ht="12.75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</row>
    <row r="211" spans="1:12" ht="12.75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</row>
    <row r="212" spans="1:12" ht="12.75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</row>
    <row r="213" spans="1:12" ht="12.75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</row>
    <row r="214" spans="1:12" ht="12.75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</row>
    <row r="215" spans="1:12" ht="12.75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</row>
    <row r="216" spans="1:12" ht="12.75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</row>
    <row r="217" spans="1:12" ht="12.75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</row>
    <row r="218" spans="1:12" ht="12.75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</row>
    <row r="219" spans="1:12" ht="12.75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</row>
    <row r="220" spans="1:12" ht="12.75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</row>
    <row r="221" spans="1:12" ht="12.75">
      <c r="A221" s="91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</row>
    <row r="222" spans="1:12" ht="12.75">
      <c r="A222" s="91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</row>
    <row r="223" spans="1:12" ht="12.75">
      <c r="A223" s="91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</row>
    <row r="224" spans="1:12" ht="12.75">
      <c r="A224" s="91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</row>
    <row r="225" spans="1:12" ht="12.75">
      <c r="A225" s="91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</row>
    <row r="226" spans="1:12" ht="12.75">
      <c r="A226" s="91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</row>
    <row r="227" spans="1:12" ht="12.75">
      <c r="A227" s="91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</row>
    <row r="228" spans="1:12" ht="12.75">
      <c r="A228" s="91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</row>
    <row r="229" spans="1:12" ht="12.75">
      <c r="A229" s="91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</row>
    <row r="230" spans="1:12" ht="12.75">
      <c r="A230" s="91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</row>
    <row r="231" spans="1:12" ht="12.75">
      <c r="A231" s="91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</row>
    <row r="232" spans="1:12" ht="12.75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</row>
    <row r="233" spans="1:12" ht="12.75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</row>
    <row r="234" spans="1:12" ht="12.75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</row>
    <row r="235" spans="1:12" ht="12.75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</row>
    <row r="236" spans="1:12" ht="12.75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</row>
    <row r="237" spans="1:12" ht="12.75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</row>
    <row r="238" spans="1:12" ht="12.75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</row>
    <row r="239" spans="1:12" ht="12.75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</row>
    <row r="240" spans="1:12" ht="12.75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</row>
    <row r="241" spans="1:12" ht="12.75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</row>
    <row r="242" spans="1:12" ht="12.75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</row>
    <row r="243" spans="1:12" ht="12.75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</row>
    <row r="244" spans="1:12" ht="12.75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</row>
    <row r="245" spans="1:12" ht="12.75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</row>
    <row r="246" spans="1:12" ht="12.75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</row>
    <row r="247" spans="1:12" ht="12.75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</row>
    <row r="248" spans="1:12" ht="12.75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</row>
    <row r="249" spans="1:12" ht="12.75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</row>
    <row r="250" spans="1:12" ht="12.75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</row>
    <row r="251" spans="1:12" ht="12.75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</row>
    <row r="252" spans="1:12" ht="12.75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</row>
    <row r="253" spans="1:12" ht="12.75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</row>
    <row r="254" spans="1:12" ht="12.75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</row>
    <row r="255" spans="1:12" ht="12.75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</row>
    <row r="256" spans="1:12" ht="12.75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</row>
    <row r="257" spans="1:12" ht="12.75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</row>
    <row r="258" spans="1:12" ht="12.75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</row>
    <row r="259" spans="1:12" ht="12.75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</row>
    <row r="260" spans="1:12" ht="12.75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</row>
    <row r="261" spans="1:12" ht="12.75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</row>
    <row r="262" spans="1:12" ht="12.75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</row>
    <row r="263" spans="1:12" ht="12.75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</row>
    <row r="264" spans="1:12" ht="12.75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</row>
    <row r="265" spans="1:12" ht="12.75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</row>
    <row r="266" spans="1:12" ht="12.75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</row>
    <row r="267" spans="1:12" ht="12.75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</row>
    <row r="268" spans="1:12" ht="12.75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</row>
    <row r="269" spans="1:12" ht="12.75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</row>
    <row r="270" spans="1:12" ht="12.75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</row>
    <row r="271" spans="1:12" ht="12.75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</row>
    <row r="272" spans="1:12" ht="12.75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</row>
    <row r="273" spans="1:12" ht="12.75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</row>
    <row r="274" spans="1:12" ht="12.75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</row>
    <row r="275" spans="1:12" ht="12.75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</row>
    <row r="276" spans="1:12" ht="12.75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</row>
    <row r="277" spans="1:12" ht="12.75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</row>
    <row r="278" spans="1:12" ht="12.75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</row>
    <row r="279" spans="1:12" ht="12.75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</row>
    <row r="280" spans="1:12" ht="12.75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</row>
    <row r="281" spans="1:12" ht="12.75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</row>
    <row r="282" spans="1:12" ht="12.75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</row>
    <row r="283" spans="1:12" ht="12.75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</row>
    <row r="284" spans="1:12" ht="12.75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</row>
    <row r="285" spans="1:12" ht="12.75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</row>
    <row r="286" spans="1:12" ht="12.75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</row>
    <row r="287" spans="1:12" ht="12.75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</row>
    <row r="288" spans="1:12" ht="12.75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</row>
    <row r="289" spans="1:12" ht="12.75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</row>
    <row r="290" spans="1:12" ht="12.75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</row>
    <row r="291" spans="1:12" ht="12.75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</row>
    <row r="292" spans="1:12" ht="12.75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</row>
    <row r="293" spans="1:12" ht="12.75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</row>
    <row r="294" spans="1:12" ht="12.75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</row>
    <row r="295" spans="1:12" ht="12.75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</row>
    <row r="296" spans="1:12" ht="12.75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</row>
    <row r="297" spans="1:12" ht="12.75">
      <c r="A297" s="91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</row>
    <row r="298" spans="1:12" ht="12.75">
      <c r="A298" s="91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</row>
    <row r="299" spans="1:12" ht="12.75">
      <c r="A299" s="91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</row>
    <row r="300" spans="1:12" ht="12.75">
      <c r="A300" s="91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</row>
    <row r="301" spans="1:12" ht="12.75">
      <c r="A301" s="91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</row>
    <row r="302" spans="1:12" ht="12.75">
      <c r="A302" s="91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</row>
    <row r="303" spans="1:12" ht="12.75">
      <c r="A303" s="91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</row>
    <row r="304" spans="1:12" ht="12.75">
      <c r="A304" s="91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</row>
    <row r="305" spans="1:12" ht="12.75">
      <c r="A305" s="91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</row>
    <row r="306" spans="1:12" ht="12.75">
      <c r="A306" s="91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</row>
    <row r="307" spans="1:12" ht="12.75">
      <c r="A307" s="91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</row>
    <row r="308" spans="1:12" ht="12.75">
      <c r="A308" s="91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</row>
    <row r="309" spans="1:12" ht="12.75">
      <c r="A309" s="91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</row>
    <row r="310" spans="1:12" ht="12.75">
      <c r="A310" s="91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</row>
    <row r="311" spans="1:12" ht="12.75">
      <c r="A311" s="91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</row>
    <row r="312" spans="1:12" ht="12.75">
      <c r="A312" s="91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</row>
    <row r="313" spans="1:12" ht="12.75">
      <c r="A313" s="91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</row>
    <row r="314" spans="1:12" ht="12.75">
      <c r="A314" s="91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</row>
    <row r="315" spans="1:12" ht="12.75">
      <c r="A315" s="91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</row>
    <row r="316" spans="1:12" ht="12.75">
      <c r="A316" s="91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</row>
    <row r="317" spans="1:12" ht="12.75">
      <c r="A317" s="91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</row>
    <row r="318" spans="1:12" ht="12.75">
      <c r="A318" s="91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</row>
    <row r="319" spans="1:12" ht="12.75">
      <c r="A319" s="91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</row>
    <row r="320" spans="1:12" ht="12.75">
      <c r="A320" s="91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</row>
    <row r="321" spans="1:12" ht="12.75">
      <c r="A321" s="91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</row>
    <row r="322" spans="1:12" ht="12.75">
      <c r="A322" s="91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</row>
    <row r="323" spans="1:12" ht="12.75">
      <c r="A323" s="91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</row>
    <row r="324" spans="1:12" ht="12.75">
      <c r="A324" s="91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</row>
    <row r="325" spans="1:12" ht="12.75">
      <c r="A325" s="91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</row>
    <row r="326" spans="1:12" ht="12.75">
      <c r="A326" s="91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</row>
    <row r="327" spans="1:12" ht="12.75">
      <c r="A327" s="91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</row>
    <row r="328" spans="1:12" ht="12.75">
      <c r="A328" s="91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</row>
    <row r="329" spans="1:12" ht="12.75">
      <c r="A329" s="91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</row>
    <row r="330" spans="1:12" ht="12.75">
      <c r="A330" s="91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</row>
    <row r="331" spans="1:12" ht="12.75">
      <c r="A331" s="91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</row>
    <row r="332" spans="1:12" ht="12.75">
      <c r="A332" s="91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</row>
    <row r="333" spans="1:12" ht="12.75">
      <c r="A333" s="91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</row>
    <row r="334" spans="1:12" ht="12.75">
      <c r="A334" s="91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</row>
    <row r="335" spans="1:12" ht="12.75">
      <c r="A335" s="91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</row>
    <row r="336" spans="1:12" ht="12.75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</row>
    <row r="337" spans="1:12" ht="12.75">
      <c r="A337" s="91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</row>
    <row r="338" spans="1:12" ht="12.75">
      <c r="A338" s="91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</row>
    <row r="339" spans="1:12" ht="12.75">
      <c r="A339" s="91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</row>
    <row r="340" spans="1:12" ht="12.75">
      <c r="A340" s="91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</row>
    <row r="341" spans="1:12" ht="12.75">
      <c r="A341" s="91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</row>
    <row r="342" spans="1:12" ht="12.75">
      <c r="A342" s="91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</row>
    <row r="343" spans="1:12" ht="12.75">
      <c r="A343" s="91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</row>
    <row r="344" spans="1:12" ht="12.75">
      <c r="A344" s="91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</row>
    <row r="345" spans="1:12" ht="12.75">
      <c r="A345" s="91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</row>
    <row r="346" spans="1:12" ht="12.75">
      <c r="A346" s="91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</row>
    <row r="347" spans="1:12" ht="12.75">
      <c r="A347" s="91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</row>
    <row r="348" spans="1:12" ht="12.75">
      <c r="A348" s="91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</row>
    <row r="349" spans="1:12" ht="12.75">
      <c r="A349" s="91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</row>
    <row r="350" spans="1:12" ht="12.75">
      <c r="A350" s="91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</row>
    <row r="351" spans="1:12" ht="12.75">
      <c r="A351" s="91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</row>
    <row r="352" spans="1:12" ht="12.75">
      <c r="A352" s="91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</row>
    <row r="353" spans="1:12" ht="12.75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</row>
    <row r="354" spans="1:12" ht="12.75">
      <c r="A354" s="91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</row>
    <row r="355" spans="1:12" ht="12.75">
      <c r="A355" s="91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</row>
    <row r="356" spans="1:12" ht="12.75">
      <c r="A356" s="91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</row>
    <row r="357" spans="1:12" ht="12.75">
      <c r="A357" s="91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</row>
    <row r="358" spans="1:12" ht="12.75">
      <c r="A358" s="91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</row>
    <row r="359" spans="1:12" ht="12.75">
      <c r="A359" s="91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</row>
    <row r="360" spans="1:12" ht="12.75">
      <c r="A360" s="91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</row>
    <row r="361" spans="1:12" ht="12.75">
      <c r="A361" s="91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</row>
    <row r="362" spans="1:12" ht="12.75">
      <c r="A362" s="91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</row>
    <row r="363" spans="1:12" ht="12.75">
      <c r="A363" s="91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</row>
    <row r="364" spans="1:12" ht="12.75">
      <c r="A364" s="91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</row>
    <row r="365" spans="1:12" ht="12.75">
      <c r="A365" s="91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</row>
    <row r="366" spans="1:12" ht="12.75">
      <c r="A366" s="91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</row>
    <row r="367" spans="1:12" ht="12.75">
      <c r="A367" s="91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</row>
    <row r="368" spans="1:12" ht="12.75">
      <c r="A368" s="91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</row>
    <row r="369" spans="1:12" ht="12.75">
      <c r="A369" s="91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</row>
    <row r="370" spans="1:12" ht="12.75">
      <c r="A370" s="91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</row>
    <row r="371" spans="1:12" ht="12.75">
      <c r="A371" s="91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</row>
    <row r="372" spans="1:12" ht="12.75">
      <c r="A372" s="91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</row>
    <row r="373" spans="1:12" ht="12.75">
      <c r="A373" s="91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</row>
    <row r="374" spans="1:12" ht="12.75">
      <c r="A374" s="91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</row>
    <row r="375" spans="1:12" ht="12.75">
      <c r="A375" s="91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</row>
    <row r="376" spans="1:12" ht="12.75">
      <c r="A376" s="91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</row>
    <row r="377" spans="1:12" ht="12.75">
      <c r="A377" s="91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</row>
    <row r="378" spans="1:12" ht="12.75">
      <c r="A378" s="91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</row>
    <row r="379" spans="1:12" ht="12.75">
      <c r="A379" s="91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</row>
    <row r="380" spans="1:12" ht="12.75">
      <c r="A380" s="91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</row>
    <row r="381" spans="1:12" ht="12.75">
      <c r="A381" s="91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</row>
    <row r="382" spans="1:12" ht="12.75">
      <c r="A382" s="91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</row>
    <row r="383" spans="1:12" ht="12.75">
      <c r="A383" s="91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</row>
    <row r="384" spans="1:12" ht="12.75">
      <c r="A384" s="91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</row>
    <row r="385" spans="1:12" ht="12.75">
      <c r="A385" s="91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</row>
    <row r="386" spans="1:12" ht="12.75">
      <c r="A386" s="91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</row>
    <row r="387" spans="1:12" ht="12.75">
      <c r="A387" s="91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</row>
    <row r="388" spans="1:12" ht="12.75">
      <c r="A388" s="91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</row>
    <row r="389" spans="1:12" ht="12.75">
      <c r="A389" s="91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</row>
    <row r="390" spans="1:12" ht="12.75">
      <c r="A390" s="91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</row>
    <row r="391" spans="1:12" ht="12.75">
      <c r="A391" s="91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</row>
    <row r="392" spans="1:12" ht="12.75">
      <c r="A392" s="91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</row>
    <row r="393" spans="1:12" ht="12.75">
      <c r="A393" s="91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</row>
    <row r="394" spans="1:12" ht="12.75">
      <c r="A394" s="91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</row>
    <row r="395" spans="1:12" ht="12.75">
      <c r="A395" s="91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</row>
    <row r="396" spans="1:12" ht="12.75">
      <c r="A396" s="91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</row>
    <row r="397" spans="1:12" ht="12.75">
      <c r="A397" s="91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</row>
    <row r="398" spans="1:12" ht="12.75">
      <c r="A398" s="91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</row>
    <row r="399" spans="1:12" ht="12.75">
      <c r="A399" s="91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</row>
    <row r="400" spans="1:12" ht="12.75">
      <c r="A400" s="91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</row>
    <row r="401" spans="1:12" ht="12.75">
      <c r="A401" s="91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</row>
    <row r="402" spans="1:12" ht="12.75">
      <c r="A402" s="91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</row>
    <row r="403" spans="1:12" ht="12.75">
      <c r="A403" s="91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</row>
    <row r="404" spans="1:12" ht="12.75">
      <c r="A404" s="91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</row>
    <row r="405" spans="1:12" ht="12.75">
      <c r="A405" s="91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</row>
    <row r="406" spans="1:12" ht="12.75">
      <c r="A406" s="91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</row>
    <row r="407" spans="1:12" ht="12.75">
      <c r="A407" s="91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</row>
    <row r="408" spans="1:12" ht="12.75">
      <c r="A408" s="91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</row>
    <row r="409" spans="1:12" ht="12.75">
      <c r="A409" s="91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</row>
    <row r="410" spans="1:12" ht="12.75">
      <c r="A410" s="91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</row>
    <row r="411" spans="1:12" ht="12.75">
      <c r="A411" s="91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</row>
    <row r="412" spans="1:12" ht="12.75">
      <c r="A412" s="91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</row>
    <row r="413" spans="1:12" ht="12.75">
      <c r="A413" s="91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</row>
    <row r="414" spans="1:12" ht="12.75">
      <c r="A414" s="91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</row>
    <row r="415" spans="1:12" ht="12.75">
      <c r="A415" s="91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</row>
    <row r="416" spans="1:12" ht="12.75">
      <c r="A416" s="91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</row>
    <row r="417" spans="1:12" ht="12.75">
      <c r="A417" s="91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</row>
    <row r="418" spans="1:12" ht="12.75">
      <c r="A418" s="91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</row>
    <row r="419" spans="1:12" ht="12.75">
      <c r="A419" s="91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</row>
    <row r="420" spans="1:12" ht="12.75">
      <c r="A420" s="91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</row>
    <row r="421" spans="1:12" ht="12.75">
      <c r="A421" s="91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</row>
    <row r="422" spans="1:12" ht="12.75">
      <c r="A422" s="91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</row>
    <row r="423" spans="1:12" ht="12.75">
      <c r="A423" s="91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</row>
    <row r="424" spans="1:12" ht="12.75">
      <c r="A424" s="91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</row>
    <row r="425" spans="1:12" ht="12.75">
      <c r="A425" s="91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</row>
    <row r="426" spans="1:12" ht="12.75">
      <c r="A426" s="91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</row>
    <row r="427" spans="1:12" ht="12.75">
      <c r="A427" s="91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</row>
    <row r="428" spans="1:12" ht="12.75">
      <c r="A428" s="91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</row>
    <row r="429" spans="1:12" ht="12.75">
      <c r="A429" s="91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</row>
    <row r="430" spans="1:12" ht="12.75">
      <c r="A430" s="91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</row>
    <row r="431" spans="1:12" ht="12.75">
      <c r="A431" s="91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</row>
    <row r="432" spans="1:12" ht="12.75">
      <c r="A432" s="91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</row>
    <row r="433" spans="1:12" ht="12.75">
      <c r="A433" s="91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</row>
    <row r="434" spans="1:12" ht="12.75">
      <c r="A434" s="91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</row>
    <row r="435" spans="1:12" ht="12.75">
      <c r="A435" s="91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</row>
    <row r="436" spans="1:12" ht="12.75">
      <c r="A436" s="91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</row>
    <row r="437" spans="1:12" ht="12.75">
      <c r="A437" s="91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</row>
    <row r="438" spans="1:12" ht="12.75">
      <c r="A438" s="91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</row>
    <row r="439" spans="1:12" ht="12.75">
      <c r="A439" s="91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</row>
    <row r="440" spans="1:12" ht="12.75">
      <c r="A440" s="91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</row>
    <row r="441" spans="1:12" ht="12.75">
      <c r="A441" s="91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</row>
    <row r="442" spans="1:12" ht="12.75">
      <c r="A442" s="91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</row>
    <row r="443" spans="1:12" ht="12.75">
      <c r="A443" s="91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</row>
    <row r="444" spans="1:12" ht="12.75">
      <c r="A444" s="91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</row>
    <row r="445" spans="1:12" ht="12.75">
      <c r="A445" s="91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</row>
    <row r="446" spans="1:12" ht="12.75">
      <c r="A446" s="91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</row>
    <row r="447" spans="1:12" ht="12.75">
      <c r="A447" s="91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</row>
    <row r="448" spans="1:12" ht="12.75">
      <c r="A448" s="91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</row>
    <row r="449" spans="1:12" ht="12.75">
      <c r="A449" s="91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</row>
    <row r="450" spans="1:12" ht="12.75">
      <c r="A450" s="91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</row>
    <row r="451" spans="1:12" ht="12.75">
      <c r="A451" s="91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</row>
    <row r="452" spans="1:12" ht="12.75">
      <c r="A452" s="91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</row>
    <row r="453" spans="1:12" ht="12.75">
      <c r="A453" s="91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</row>
    <row r="454" spans="1:12" ht="12.75">
      <c r="A454" s="91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</row>
    <row r="455" spans="1:12" ht="12.75">
      <c r="A455" s="91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</row>
    <row r="456" spans="1:12" ht="12.75">
      <c r="A456" s="91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</row>
    <row r="457" spans="1:12" ht="12.75">
      <c r="A457" s="91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</row>
    <row r="458" spans="1:12" ht="12.75">
      <c r="A458" s="91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</row>
    <row r="459" spans="1:12" ht="12.75">
      <c r="A459" s="91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</row>
    <row r="460" spans="1:12" ht="12.75">
      <c r="A460" s="91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</row>
    <row r="461" spans="1:12" ht="12.75">
      <c r="A461" s="91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</row>
    <row r="462" spans="1:12" ht="12.75">
      <c r="A462" s="91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</row>
    <row r="463" spans="1:12" ht="12.75">
      <c r="A463" s="91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</row>
    <row r="464" spans="1:12" ht="12.75">
      <c r="A464" s="91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</row>
    <row r="465" spans="1:12" ht="12.75">
      <c r="A465" s="91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</row>
    <row r="466" spans="1:12" ht="12.75">
      <c r="A466" s="91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</row>
    <row r="467" spans="1:12" ht="12.75">
      <c r="A467" s="91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</row>
    <row r="468" spans="1:12" ht="12.75">
      <c r="A468" s="91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</row>
    <row r="469" spans="1:12" ht="12.75">
      <c r="A469" s="91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</row>
    <row r="470" spans="1:12" ht="12.75">
      <c r="A470" s="91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</row>
    <row r="471" spans="1:12" ht="12.75">
      <c r="A471" s="91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</row>
    <row r="472" spans="1:12" ht="12.75">
      <c r="A472" s="91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</row>
    <row r="473" spans="1:12" ht="12.75">
      <c r="A473" s="91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</row>
    <row r="474" spans="1:12" ht="12.75">
      <c r="A474" s="91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</row>
    <row r="475" spans="1:12" ht="12.75">
      <c r="A475" s="91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</row>
    <row r="476" spans="1:12" ht="12.75">
      <c r="A476" s="91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</row>
    <row r="477" spans="1:12" ht="12.75">
      <c r="A477" s="91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</row>
    <row r="478" spans="1:12" ht="12.75">
      <c r="A478" s="91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</row>
    <row r="479" spans="1:12" ht="12.75">
      <c r="A479" s="91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</row>
    <row r="480" spans="1:12" ht="12.75">
      <c r="A480" s="91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</row>
    <row r="481" spans="1:12" ht="12.75">
      <c r="A481" s="91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</row>
    <row r="482" spans="1:12" ht="12.75">
      <c r="A482" s="91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</row>
    <row r="483" spans="1:12" ht="12.75">
      <c r="A483" s="91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</row>
    <row r="484" spans="1:12" ht="12.75">
      <c r="A484" s="91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</row>
    <row r="485" spans="1:12" ht="12.75">
      <c r="A485" s="91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</row>
    <row r="486" spans="1:12" ht="12.75">
      <c r="A486" s="91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</row>
    <row r="487" spans="1:12" ht="12.75">
      <c r="A487" s="91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</row>
    <row r="488" spans="1:12" ht="12.75">
      <c r="A488" s="91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</row>
    <row r="489" spans="1:12" ht="12.75">
      <c r="A489" s="91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</row>
    <row r="490" spans="1:12" ht="12.75">
      <c r="A490" s="91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</row>
    <row r="491" spans="1:12" ht="12.75">
      <c r="A491" s="91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</row>
    <row r="492" spans="1:12" ht="12.75">
      <c r="A492" s="91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</row>
    <row r="493" spans="1:12" ht="12.75">
      <c r="A493" s="91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</row>
    <row r="494" spans="1:12" ht="12.75">
      <c r="A494" s="91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</row>
    <row r="495" spans="1:12" ht="12.75">
      <c r="A495" s="91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</row>
    <row r="496" spans="1:12" ht="12.75">
      <c r="A496" s="91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</row>
    <row r="497" spans="1:12" ht="12.75">
      <c r="A497" s="91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</row>
    <row r="498" spans="1:12" ht="12.75">
      <c r="A498" s="91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</row>
    <row r="499" spans="1:12" ht="12.75">
      <c r="A499" s="91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</row>
    <row r="500" spans="1:12" ht="12.75">
      <c r="A500" s="91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</row>
    <row r="501" spans="1:12" ht="12.75">
      <c r="A501" s="91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</row>
    <row r="502" spans="1:12" ht="12.75">
      <c r="A502" s="91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</row>
    <row r="503" spans="1:12" ht="12.75">
      <c r="A503" s="91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</row>
    <row r="504" spans="1:12" ht="12.75">
      <c r="A504" s="91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</row>
    <row r="505" spans="1:12" ht="12.75">
      <c r="A505" s="91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</row>
    <row r="506" spans="1:12" ht="12.75">
      <c r="A506" s="91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</row>
    <row r="507" spans="1:12" ht="12.75">
      <c r="A507" s="91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</row>
    <row r="508" spans="1:12" ht="12.75">
      <c r="A508" s="91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</row>
    <row r="509" spans="1:12" ht="12.75">
      <c r="A509" s="91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</row>
    <row r="510" spans="1:12" ht="12.75">
      <c r="A510" s="91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</row>
    <row r="511" spans="1:12" ht="12.75">
      <c r="A511" s="91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</row>
    <row r="512" spans="1:12" ht="12.75">
      <c r="A512" s="91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</row>
    <row r="513" spans="1:12" ht="12.75">
      <c r="A513" s="91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</row>
    <row r="514" spans="1:12" ht="12.75">
      <c r="A514" s="91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</row>
    <row r="515" spans="1:12" ht="12.75">
      <c r="A515" s="91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</row>
    <row r="516" spans="1:12" ht="12.75">
      <c r="A516" s="91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</row>
    <row r="517" spans="1:12" ht="12.75">
      <c r="A517" s="91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</row>
    <row r="518" spans="1:12" ht="12.75">
      <c r="A518" s="91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</row>
    <row r="519" spans="1:12" ht="12.75">
      <c r="A519" s="91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</row>
    <row r="520" spans="1:12" ht="12.75">
      <c r="A520" s="91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</row>
    <row r="521" spans="1:12" ht="12.75">
      <c r="A521" s="91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</row>
    <row r="522" spans="1:12" ht="12.75">
      <c r="A522" s="91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</row>
    <row r="523" spans="1:12" ht="12.75">
      <c r="A523" s="91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</row>
    <row r="524" spans="1:12" ht="12.75">
      <c r="A524" s="91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</row>
    <row r="525" spans="1:12" ht="12.75">
      <c r="A525" s="91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</row>
    <row r="526" spans="1:12" ht="12.75">
      <c r="A526" s="91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</row>
    <row r="527" spans="1:12" ht="12.75">
      <c r="A527" s="91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</row>
    <row r="528" spans="1:12" ht="12.75">
      <c r="A528" s="91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</row>
    <row r="529" spans="1:12" ht="12.75">
      <c r="A529" s="91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</row>
    <row r="530" spans="1:12" ht="12.75">
      <c r="A530" s="91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</row>
    <row r="531" spans="1:12" ht="12.75">
      <c r="A531" s="91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</row>
    <row r="532" spans="1:12" ht="12.75">
      <c r="A532" s="91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</row>
    <row r="533" spans="1:12" ht="12.75">
      <c r="A533" s="91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</row>
    <row r="534" spans="1:12" ht="12.75">
      <c r="A534" s="91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</row>
    <row r="535" spans="1:12" ht="12.75">
      <c r="A535" s="91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</row>
    <row r="536" spans="1:12" ht="12.75">
      <c r="A536" s="91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</row>
    <row r="537" spans="1:12" ht="12.75">
      <c r="A537" s="91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</row>
    <row r="538" spans="1:12" ht="12.75">
      <c r="A538" s="91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</row>
    <row r="539" spans="1:12" ht="12.75">
      <c r="A539" s="91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</row>
    <row r="540" spans="1:12" ht="12.75">
      <c r="A540" s="91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</row>
    <row r="541" spans="1:12" ht="12.75">
      <c r="A541" s="91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</row>
    <row r="542" spans="1:12" ht="12.75">
      <c r="A542" s="91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</row>
    <row r="543" spans="1:12" ht="12.75">
      <c r="A543" s="91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</row>
    <row r="544" spans="1:12" ht="12.75">
      <c r="A544" s="91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</row>
    <row r="545" spans="1:12" ht="12.75">
      <c r="A545" s="91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</row>
    <row r="546" spans="1:12" ht="12.75">
      <c r="A546" s="91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</row>
    <row r="547" spans="1:12" ht="12.75">
      <c r="A547" s="91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</row>
    <row r="548" spans="1:12" ht="12.75">
      <c r="A548" s="91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</row>
    <row r="549" spans="1:12" ht="12.75">
      <c r="A549" s="91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</row>
    <row r="550" spans="1:12" ht="12.75">
      <c r="A550" s="91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</row>
    <row r="551" spans="1:12" ht="12.75">
      <c r="A551" s="91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</row>
    <row r="552" spans="1:12" ht="12.75">
      <c r="A552" s="91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</row>
    <row r="553" spans="1:12" ht="12.75">
      <c r="A553" s="91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</row>
    <row r="554" spans="1:12" ht="12.75">
      <c r="A554" s="91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</row>
    <row r="555" spans="1:12" ht="12.75">
      <c r="A555" s="91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</row>
    <row r="556" spans="1:12" ht="12.75">
      <c r="A556" s="91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</row>
    <row r="557" spans="1:12" ht="12.75">
      <c r="A557" s="91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</row>
    <row r="558" spans="1:12" ht="12.75">
      <c r="A558" s="91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</row>
    <row r="559" spans="1:12" ht="12.75">
      <c r="A559" s="91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</row>
    <row r="560" spans="1:12" ht="12.75">
      <c r="A560" s="91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</row>
    <row r="561" spans="1:12" ht="12.75">
      <c r="A561" s="91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</row>
    <row r="562" spans="1:12" ht="12.75">
      <c r="A562" s="91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</row>
    <row r="563" spans="1:12" ht="12.75">
      <c r="A563" s="91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</row>
    <row r="564" spans="1:12" ht="12.75">
      <c r="A564" s="91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</row>
    <row r="565" spans="1:12" ht="12.75">
      <c r="A565" s="91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</row>
    <row r="566" spans="1:12" ht="12.75">
      <c r="A566" s="91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</row>
    <row r="567" spans="1:12" ht="12.75">
      <c r="A567" s="91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</row>
    <row r="568" spans="1:12" ht="12.75">
      <c r="A568" s="91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</row>
    <row r="569" spans="1:12" ht="12.75">
      <c r="A569" s="91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</row>
    <row r="570" spans="1:12" ht="12.75">
      <c r="A570" s="91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</row>
    <row r="571" spans="1:12" ht="12.75">
      <c r="A571" s="91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</row>
    <row r="572" spans="1:12" ht="12.75">
      <c r="A572" s="91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</row>
    <row r="573" spans="1:12" ht="12.75">
      <c r="A573" s="91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</row>
    <row r="574" spans="1:12" ht="12.75">
      <c r="A574" s="91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</row>
    <row r="575" spans="1:12" ht="12.75">
      <c r="A575" s="91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</row>
    <row r="576" spans="1:12" ht="12.75">
      <c r="A576" s="91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</row>
    <row r="577" spans="1:12" ht="12.75">
      <c r="A577" s="91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</row>
    <row r="578" spans="1:12" ht="12.75">
      <c r="A578" s="91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</row>
    <row r="579" spans="1:12" ht="12.75">
      <c r="A579" s="91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</row>
    <row r="580" spans="1:12" ht="12.75">
      <c r="A580" s="91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</row>
    <row r="581" spans="1:12" ht="12.75">
      <c r="A581" s="91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</row>
    <row r="582" spans="1:12" ht="12.75">
      <c r="A582" s="91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</row>
    <row r="583" spans="1:12" ht="12.75">
      <c r="A583" s="91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</row>
    <row r="584" spans="1:12" ht="12.75">
      <c r="A584" s="91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</row>
    <row r="585" spans="1:12" ht="12.75">
      <c r="A585" s="91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</row>
    <row r="586" spans="1:12" ht="12.75">
      <c r="A586" s="91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</row>
    <row r="587" spans="1:12" ht="12.75">
      <c r="A587" s="91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</row>
    <row r="588" spans="1:12" ht="12.75">
      <c r="A588" s="91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</row>
    <row r="589" spans="1:12" ht="12.75">
      <c r="A589" s="91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</row>
    <row r="590" spans="1:12" ht="12.75">
      <c r="A590" s="91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</row>
    <row r="591" spans="1:12" ht="12.75">
      <c r="A591" s="91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</row>
    <row r="592" spans="1:12" ht="12.75">
      <c r="A592" s="91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</row>
    <row r="593" spans="1:12" ht="12.75">
      <c r="A593" s="91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</row>
    <row r="594" spans="1:12" ht="12.75">
      <c r="A594" s="91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</row>
    <row r="595" spans="1:12" ht="12.75">
      <c r="A595" s="91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</row>
    <row r="596" spans="1:12" ht="12.75">
      <c r="A596" s="91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</row>
    <row r="597" spans="1:12" ht="12.75">
      <c r="A597" s="91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</row>
    <row r="598" spans="1:12" ht="12.75">
      <c r="A598" s="91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</row>
    <row r="599" spans="1:12" ht="12.75">
      <c r="A599" s="91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</row>
    <row r="600" spans="1:12" ht="12.75">
      <c r="A600" s="91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</row>
    <row r="601" spans="1:12" ht="12.75">
      <c r="A601" s="91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</row>
    <row r="602" spans="1:12" ht="12.75">
      <c r="A602" s="91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</row>
    <row r="603" spans="1:12" ht="12.75">
      <c r="A603" s="91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</row>
    <row r="604" spans="1:12" ht="12.75">
      <c r="A604" s="91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</row>
    <row r="605" spans="1:12" ht="12.75">
      <c r="A605" s="91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</row>
    <row r="606" spans="1:12" ht="12.75">
      <c r="A606" s="91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</row>
    <row r="607" spans="1:12" ht="12.75">
      <c r="A607" s="91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</row>
    <row r="608" spans="1:12" ht="12.75">
      <c r="A608" s="91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</row>
    <row r="609" spans="1:12" ht="12.75">
      <c r="A609" s="91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</row>
    <row r="610" spans="1:12" ht="12.75">
      <c r="A610" s="91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</row>
    <row r="611" spans="1:12" ht="12.75">
      <c r="A611" s="91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</row>
    <row r="612" spans="1:12" ht="12.75">
      <c r="A612" s="91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</row>
    <row r="613" spans="1:12" ht="12.75">
      <c r="A613" s="91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</row>
    <row r="614" spans="1:12" ht="12.75">
      <c r="A614" s="91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</row>
    <row r="615" spans="1:12" ht="12.75">
      <c r="A615" s="91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</row>
    <row r="616" spans="1:12" ht="12.75">
      <c r="A616" s="91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</row>
    <row r="617" spans="1:12" ht="12.75">
      <c r="A617" s="91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</row>
    <row r="618" spans="1:12" ht="12.75">
      <c r="A618" s="91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</row>
    <row r="619" spans="1:12" ht="12.75">
      <c r="A619" s="91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</row>
    <row r="620" spans="1:12" ht="12.75">
      <c r="A620" s="91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</row>
    <row r="621" spans="1:12" ht="12.75">
      <c r="A621" s="91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</row>
    <row r="622" spans="1:12" ht="12.75">
      <c r="A622" s="91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</row>
    <row r="623" spans="1:12" ht="12.75">
      <c r="A623" s="91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</row>
    <row r="624" spans="1:12" ht="12.75">
      <c r="A624" s="91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</row>
    <row r="625" spans="1:12" ht="12.75">
      <c r="A625" s="91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</row>
    <row r="626" spans="1:12" ht="12.75">
      <c r="A626" s="91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</row>
    <row r="627" spans="1:12" ht="12.75">
      <c r="A627" s="91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</row>
    <row r="628" spans="1:12" ht="12.75">
      <c r="A628" s="91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</row>
    <row r="629" spans="1:12" ht="12.75">
      <c r="A629" s="91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</row>
    <row r="630" spans="1:12" ht="12.75">
      <c r="A630" s="91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</row>
    <row r="631" spans="1:12" ht="12.75">
      <c r="A631" s="91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</row>
    <row r="632" spans="1:12" ht="12.75">
      <c r="A632" s="91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</row>
    <row r="633" spans="1:12" ht="12.75">
      <c r="A633" s="91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</row>
    <row r="634" spans="1:12" ht="12.75">
      <c r="A634" s="91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</row>
    <row r="635" spans="1:12" ht="12.75">
      <c r="A635" s="91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</row>
    <row r="636" spans="1:12" ht="12.75">
      <c r="A636" s="91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</row>
    <row r="637" spans="1:12" ht="12.75">
      <c r="A637" s="91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</row>
    <row r="638" spans="1:12" ht="12.75">
      <c r="A638" s="91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</row>
    <row r="639" spans="1:12" ht="12.75">
      <c r="A639" s="91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</row>
    <row r="640" spans="1:12" ht="12.75">
      <c r="A640" s="91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</row>
    <row r="641" spans="1:12" ht="12.75">
      <c r="A641" s="91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</row>
    <row r="642" spans="1:12" ht="12.75">
      <c r="A642" s="91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</row>
    <row r="643" spans="1:12" ht="12.75">
      <c r="A643" s="91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</row>
    <row r="644" spans="1:12" ht="12.75">
      <c r="A644" s="91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</row>
    <row r="645" spans="1:12" ht="12.75">
      <c r="A645" s="91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</row>
    <row r="646" spans="1:12" ht="12.75">
      <c r="A646" s="91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</row>
    <row r="647" spans="1:12" ht="12.75">
      <c r="A647" s="91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</row>
    <row r="648" spans="1:12" ht="12.75">
      <c r="A648" s="91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</row>
    <row r="649" spans="1:12" ht="12.75">
      <c r="A649" s="91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</row>
    <row r="650" spans="1:12" ht="12.75">
      <c r="A650" s="91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</row>
    <row r="651" spans="1:12" ht="12.75">
      <c r="A651" s="91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</row>
    <row r="652" spans="1:12" ht="12.75">
      <c r="A652" s="91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</row>
    <row r="653" spans="1:12" ht="12.75">
      <c r="A653" s="91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</row>
    <row r="654" spans="1:12" ht="12.75">
      <c r="A654" s="91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</row>
    <row r="655" spans="1:12" ht="12.75">
      <c r="A655" s="91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</row>
    <row r="656" spans="1:12" ht="12.75">
      <c r="A656" s="91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</row>
    <row r="657" spans="1:12" ht="12.75">
      <c r="A657" s="91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</row>
    <row r="658" spans="1:12" ht="12.75">
      <c r="A658" s="91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</row>
    <row r="659" spans="1:12" ht="12.75">
      <c r="A659" s="91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</row>
    <row r="660" spans="1:12" ht="12.75">
      <c r="A660" s="91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</row>
    <row r="661" spans="1:12" ht="12.75">
      <c r="A661" s="91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</row>
    <row r="662" spans="1:12" ht="12.75">
      <c r="A662" s="91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</row>
    <row r="663" spans="1:12" ht="12.75">
      <c r="A663" s="91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</row>
    <row r="664" spans="1:12" ht="12.75">
      <c r="A664" s="91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</row>
    <row r="665" spans="1:12" ht="12.75">
      <c r="A665" s="91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</row>
    <row r="666" spans="1:12" ht="12.75">
      <c r="A666" s="91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</row>
    <row r="667" spans="1:12" ht="12.75">
      <c r="A667" s="91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</row>
    <row r="668" spans="1:12" ht="12.75">
      <c r="A668" s="91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</row>
    <row r="669" spans="1:12" ht="12.75">
      <c r="A669" s="91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</row>
    <row r="670" spans="1:12" ht="12.75">
      <c r="A670" s="91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</row>
    <row r="671" spans="1:12" ht="12.75">
      <c r="A671" s="91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</row>
    <row r="672" spans="1:12" ht="12.75">
      <c r="A672" s="91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</row>
    <row r="673" spans="1:12" ht="12.75">
      <c r="A673" s="91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</row>
    <row r="674" spans="1:12" ht="12.75">
      <c r="A674" s="91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</row>
    <row r="675" spans="1:12" ht="12.75">
      <c r="A675" s="91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</row>
    <row r="676" spans="1:12" ht="12.75">
      <c r="A676" s="91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</row>
    <row r="677" spans="1:12" ht="12.75">
      <c r="A677" s="91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</row>
    <row r="678" spans="1:12" ht="12.75">
      <c r="A678" s="91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</row>
    <row r="679" spans="1:12" ht="12.75">
      <c r="A679" s="91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</row>
    <row r="680" spans="1:12" ht="12.75">
      <c r="A680" s="91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</row>
    <row r="681" ht="12.75">
      <c r="L681" s="91"/>
    </row>
    <row r="682" ht="12.75">
      <c r="L682" s="91"/>
    </row>
    <row r="683" ht="12.75">
      <c r="L683" s="91"/>
    </row>
    <row r="684" ht="12.75">
      <c r="L684" s="91"/>
    </row>
    <row r="685" ht="12.75">
      <c r="L685" s="91"/>
    </row>
    <row r="686" ht="12.75">
      <c r="L686" s="91"/>
    </row>
    <row r="687" ht="12.75">
      <c r="L687" s="91"/>
    </row>
    <row r="688" ht="12.75">
      <c r="L688" s="91"/>
    </row>
    <row r="689" ht="12.75">
      <c r="L689" s="91"/>
    </row>
  </sheetData>
  <sheetProtection/>
  <mergeCells count="4">
    <mergeCell ref="A1:O2"/>
    <mergeCell ref="E5:F5"/>
    <mergeCell ref="B5:D5"/>
    <mergeCell ref="G5:H5"/>
  </mergeCells>
  <conditionalFormatting sqref="G7 G9">
    <cfRule type="expression" priority="2" dxfId="203" stopIfTrue="1">
      <formula>IF(AND($F$7=$F$9,$F$7&lt;&gt;"",$F$9&lt;&gt;""),1,0)</formula>
    </cfRule>
  </conditionalFormatting>
  <conditionalFormatting sqref="G11 G13">
    <cfRule type="expression" priority="3" dxfId="203" stopIfTrue="1">
      <formula>IF(AND($F$11=$F$13,$F$11&lt;&gt;"",$F$13&lt;&gt;""),1,0)</formula>
    </cfRule>
  </conditionalFormatting>
  <conditionalFormatting sqref="A8:E8">
    <cfRule type="expression" priority="4" dxfId="0" stopIfTrue="1">
      <formula>IF(OR($E$8="hoy!",$E$8="en juego"),1,0)</formula>
    </cfRule>
  </conditionalFormatting>
  <conditionalFormatting sqref="A12:E12">
    <cfRule type="expression" priority="5" dxfId="0" stopIfTrue="1">
      <formula>IF(OR($E$12="hoy!",$E$12="en juego"),1,0)</formula>
    </cfRule>
  </conditionalFormatting>
  <conditionalFormatting sqref="D12">
    <cfRule type="expression" priority="1" dxfId="0" stopIfTrue="1">
      <formula>IF(OR($E$8="hoy!",$E$8="en juego"),1,0)</formula>
    </cfRule>
  </conditionalFormatting>
  <dataValidations count="3">
    <dataValidation type="whole" allowBlank="1" showInputMessage="1" showErrorMessage="1" errorTitle="Dato no válido." error="Ingrese sólo un número entero&#10;entre 0 y 99." sqref="F7 F11">
      <formula1>0</formula1>
      <formula2>99</formula2>
    </dataValidation>
    <dataValidation type="whole" allowBlank="1" showInputMessage="1" showErrorMessage="1" errorTitle="Dato no válido" error="Ingrese sólo un número entero&#10;entre 0 y 99." sqref="F9 F13">
      <formula1>0</formula1>
      <formula2>99</formula2>
    </dataValidation>
    <dataValidation type="custom" showErrorMessage="1" errorTitle="Dato no válido" error="Debe introducir antes el resultado del partido." sqref="G7 G9 G11 G13">
      <formula1>IF(F7&lt;&gt;"",1,0)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693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140625" style="44" customWidth="1"/>
    <col min="2" max="2" width="14.7109375" style="44" customWidth="1"/>
    <col min="3" max="4" width="6.7109375" style="44" customWidth="1"/>
    <col min="5" max="5" width="15.7109375" style="44" customWidth="1"/>
    <col min="6" max="6" width="3.7109375" style="44" customWidth="1"/>
    <col min="7" max="7" width="2.00390625" style="44" customWidth="1"/>
    <col min="8" max="8" width="6.421875" style="44" customWidth="1"/>
    <col min="9" max="9" width="11.7109375" style="44" customWidth="1"/>
    <col min="10" max="10" width="15.7109375" style="44" customWidth="1"/>
    <col min="11" max="11" width="3.7109375" style="44" customWidth="1"/>
    <col min="12" max="12" width="7.7109375" style="44" bestFit="1" customWidth="1"/>
    <col min="13" max="13" width="12.140625" style="44" customWidth="1"/>
    <col min="14" max="14" width="1.7109375" style="44" customWidth="1"/>
    <col min="15" max="16384" width="9.140625" style="44" customWidth="1"/>
  </cols>
  <sheetData>
    <row r="1" spans="1:21" s="41" customFormat="1" ht="34.5" customHeight="1">
      <c r="A1" s="366" t="s">
        <v>84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9"/>
      <c r="Q1" s="39"/>
      <c r="R1" s="39"/>
      <c r="S1" s="40"/>
      <c r="T1" s="40"/>
      <c r="U1" s="40"/>
    </row>
    <row r="2" spans="1:21" s="41" customFormat="1" ht="34.5" customHeight="1">
      <c r="A2" s="367"/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9"/>
      <c r="Q2" s="39"/>
      <c r="R2" s="39"/>
      <c r="S2" s="40"/>
      <c r="T2" s="40"/>
      <c r="U2" s="40"/>
    </row>
    <row r="3" spans="1:18" ht="12" customHeight="1">
      <c r="A3" s="42"/>
      <c r="B3" s="46"/>
      <c r="C3" s="63"/>
      <c r="D3" s="46"/>
      <c r="E3" s="49"/>
      <c r="F3" s="49"/>
      <c r="G3" s="46"/>
      <c r="H3" s="46"/>
      <c r="I3" s="46"/>
      <c r="J3" s="46"/>
      <c r="K3" s="46"/>
      <c r="L3" s="64"/>
      <c r="M3" s="65"/>
      <c r="N3" s="46"/>
      <c r="O3" s="46"/>
      <c r="P3" s="46"/>
      <c r="Q3" s="46"/>
      <c r="R3" s="43"/>
    </row>
    <row r="4" spans="1:18" ht="9.75" customHeight="1">
      <c r="A4" s="56"/>
      <c r="B4" s="46"/>
      <c r="C4" s="63"/>
      <c r="D4" s="46"/>
      <c r="E4" s="49"/>
      <c r="F4" s="49"/>
      <c r="G4" s="46"/>
      <c r="H4" s="46"/>
      <c r="I4" s="46"/>
      <c r="J4" s="46"/>
      <c r="K4" s="46"/>
      <c r="L4" s="66">
        <f ca="1">TODAY()</f>
        <v>41799</v>
      </c>
      <c r="M4" s="67">
        <f ca="1">NOW()</f>
        <v>41799.738571875</v>
      </c>
      <c r="N4" s="46"/>
      <c r="O4" s="68" t="s">
        <v>64</v>
      </c>
      <c r="P4" s="46"/>
      <c r="Q4" s="46"/>
      <c r="R4" s="43"/>
    </row>
    <row r="5" spans="1:18" ht="14.25" customHeight="1">
      <c r="A5" s="56"/>
      <c r="B5" s="69"/>
      <c r="C5" s="70"/>
      <c r="D5" s="70"/>
      <c r="E5" s="45"/>
      <c r="F5" s="45"/>
      <c r="G5" s="46"/>
      <c r="H5" s="46"/>
      <c r="I5" s="46"/>
      <c r="J5" s="46"/>
      <c r="K5" s="46"/>
      <c r="L5" s="71"/>
      <c r="M5" s="67"/>
      <c r="N5" s="46"/>
      <c r="O5" s="46"/>
      <c r="P5" s="46"/>
      <c r="Q5" s="46"/>
      <c r="R5" s="43"/>
    </row>
    <row r="6" spans="1:18" ht="12" customHeight="1">
      <c r="A6" s="56"/>
      <c r="B6" s="72" t="s">
        <v>49</v>
      </c>
      <c r="C6" s="45"/>
      <c r="D6" s="46"/>
      <c r="E6" s="45"/>
      <c r="F6" s="45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3"/>
    </row>
    <row r="7" spans="1:18" ht="9.75" customHeight="1">
      <c r="A7" s="57"/>
      <c r="B7" s="368" t="s">
        <v>48</v>
      </c>
      <c r="C7" s="368"/>
      <c r="D7" s="368"/>
      <c r="E7" s="368" t="s">
        <v>42</v>
      </c>
      <c r="F7" s="368"/>
      <c r="G7" s="369" t="s">
        <v>43</v>
      </c>
      <c r="H7" s="369"/>
      <c r="I7" s="47"/>
      <c r="J7" s="73" t="s">
        <v>67</v>
      </c>
      <c r="K7" s="46"/>
      <c r="L7" s="46"/>
      <c r="M7" s="46"/>
      <c r="N7" s="46"/>
      <c r="O7" s="46"/>
      <c r="P7" s="46"/>
      <c r="Q7" s="46"/>
      <c r="R7" s="43"/>
    </row>
    <row r="8" spans="1:18" ht="14.25" customHeight="1">
      <c r="A8" s="57"/>
      <c r="B8" s="46"/>
      <c r="C8" s="46"/>
      <c r="D8" s="46"/>
      <c r="E8" s="74"/>
      <c r="F8" s="48"/>
      <c r="G8" s="74"/>
      <c r="H8" s="74"/>
      <c r="I8" s="74"/>
      <c r="J8" s="74"/>
      <c r="K8" s="46"/>
      <c r="L8" s="46"/>
      <c r="M8" s="46"/>
      <c r="N8" s="46"/>
      <c r="O8" s="46"/>
      <c r="P8" s="46"/>
      <c r="Q8" s="46"/>
      <c r="R8" s="43"/>
    </row>
    <row r="9" spans="1:18" ht="14.25" customHeight="1" thickBot="1">
      <c r="A9" s="59" t="e">
        <f>IF(OR(#REF!="en juego",#REF!="hoy!",#REF!="finalizado"),"Ø","")</f>
        <v>#REF!</v>
      </c>
      <c r="B9" s="46"/>
      <c r="C9" s="46"/>
      <c r="D9" s="46"/>
      <c r="E9" s="75" t="str">
        <f>Semifinal!J8</f>
        <v>INGENACHAS</v>
      </c>
      <c r="F9" s="76">
        <v>1</v>
      </c>
      <c r="G9" s="77"/>
      <c r="H9" s="78"/>
      <c r="I9" s="74"/>
      <c r="J9" s="74"/>
      <c r="K9" s="46"/>
      <c r="L9" s="46"/>
      <c r="M9" s="46"/>
      <c r="N9" s="46"/>
      <c r="O9" s="46"/>
      <c r="P9" s="46"/>
      <c r="Q9" s="46"/>
      <c r="R9" s="43"/>
    </row>
    <row r="10" spans="1:18" ht="14.25" customHeight="1" thickBot="1">
      <c r="A10" s="57"/>
      <c r="B10" s="79"/>
      <c r="C10" s="80">
        <v>40370</v>
      </c>
      <c r="D10" s="81">
        <v>0.8541666666666666</v>
      </c>
      <c r="E10" s="82">
        <f>IF(OR(C10="",D10="",C10&lt;$L$4),"",IF(C10=$L$4,IF(AND(D10&lt;=$S$28,$S$28&lt;=(D10+0.08333333333)),"en juego",IF($S$28&lt;D10,"hoy!","finalizado")),IF($L$4&gt;C10,"finalizado","")))</f>
      </c>
      <c r="F10" s="48"/>
      <c r="G10" s="83"/>
      <c r="H10" s="84"/>
      <c r="I10" s="78"/>
      <c r="J10" s="251" t="str">
        <f>IF(AND(E9&lt;&gt;"",E11&lt;&gt;""),IF(OR(F9="",F11="",AND(F9=F11,OR(G9="",G11=""))),"CAMPEÓN",IF(F9=F11,IF(G9&gt;G11,E9,E11),IF(F9&gt;F11,E9,E11))),"")</f>
        <v>INGENACHAS</v>
      </c>
      <c r="K10" s="46"/>
      <c r="L10" s="46"/>
      <c r="M10" s="46"/>
      <c r="N10" s="46"/>
      <c r="O10" s="46"/>
      <c r="P10" s="46"/>
      <c r="Q10" s="46"/>
      <c r="R10" s="43"/>
    </row>
    <row r="11" spans="1:18" ht="24.75" customHeight="1">
      <c r="A11" s="57"/>
      <c r="B11" s="46"/>
      <c r="C11" s="46"/>
      <c r="D11" s="46"/>
      <c r="E11" s="75" t="str">
        <f>Semifinal!J12</f>
        <v>MOLOCHITAS</v>
      </c>
      <c r="F11" s="76">
        <v>0</v>
      </c>
      <c r="G11" s="85"/>
      <c r="H11" s="49"/>
      <c r="I11" s="365" t="str">
        <f>IF(OR(J10="CAMPEÓN",J10=""),"","CAMPEONES DE INGENIERIA 2013 II")</f>
        <v>CAMPEONES DE INGENIERIA 2013 II</v>
      </c>
      <c r="J11" s="365"/>
      <c r="K11" s="365"/>
      <c r="L11" s="365"/>
      <c r="M11" s="46"/>
      <c r="N11" s="46"/>
      <c r="O11" s="46"/>
      <c r="P11" s="46"/>
      <c r="Q11" s="46"/>
      <c r="R11" s="43"/>
    </row>
    <row r="12" spans="1:17" ht="15" customHeight="1">
      <c r="A12" s="60"/>
      <c r="B12" s="74"/>
      <c r="C12" s="74"/>
      <c r="D12" s="74"/>
      <c r="E12" s="74"/>
      <c r="F12" s="74"/>
      <c r="G12" s="74"/>
      <c r="H12" s="74"/>
      <c r="I12" s="74"/>
      <c r="J12" s="74"/>
      <c r="K12" s="46"/>
      <c r="L12" s="46"/>
      <c r="M12" s="46"/>
      <c r="N12" s="46"/>
      <c r="O12" s="86"/>
      <c r="P12" s="86"/>
      <c r="Q12" s="86"/>
    </row>
    <row r="13" spans="1:17" ht="15" customHeight="1">
      <c r="A13" s="58"/>
      <c r="B13" s="74"/>
      <c r="C13" s="74"/>
      <c r="D13" s="74"/>
      <c r="E13" s="74"/>
      <c r="F13" s="74"/>
      <c r="G13" s="74"/>
      <c r="H13" s="74"/>
      <c r="I13" s="74"/>
      <c r="J13" s="74"/>
      <c r="K13" s="46"/>
      <c r="L13" s="46"/>
      <c r="M13" s="46"/>
      <c r="N13" s="46"/>
      <c r="O13" s="86"/>
      <c r="P13" s="86"/>
      <c r="Q13" s="86"/>
    </row>
    <row r="14" spans="1:17" ht="16.5" customHeight="1">
      <c r="A14" s="61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86"/>
      <c r="P14" s="86"/>
      <c r="Q14" s="86"/>
    </row>
    <row r="15" spans="1:17" ht="18" customHeight="1">
      <c r="A15" s="61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86"/>
      <c r="P15" s="86"/>
      <c r="Q15" s="86"/>
    </row>
    <row r="16" spans="1:17" ht="18" customHeight="1">
      <c r="A16" s="62">
        <f>IF(OR(E10="en juego",E10="hoy!",E10="finalizado"),"Ø","")</f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86"/>
      <c r="P16" s="86"/>
      <c r="Q16" s="86"/>
    </row>
    <row r="17" spans="1:18" ht="18" customHeight="1">
      <c r="A17" s="50"/>
      <c r="B17" s="46"/>
      <c r="C17" s="46"/>
      <c r="D17" s="46"/>
      <c r="E17" s="46"/>
      <c r="F17" s="46"/>
      <c r="G17" s="46"/>
      <c r="H17" s="46"/>
      <c r="I17" s="46"/>
      <c r="J17" s="46"/>
      <c r="K17" s="87"/>
      <c r="L17" s="87"/>
      <c r="M17" s="46"/>
      <c r="N17" s="46"/>
      <c r="O17" s="46"/>
      <c r="P17" s="46"/>
      <c r="Q17" s="46"/>
      <c r="R17" s="43"/>
    </row>
    <row r="18" spans="1:18" ht="15" customHeight="1">
      <c r="A18" s="5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18" ht="14.25" customHeight="1">
      <c r="A19" s="51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</row>
    <row r="20" spans="1:18" ht="14.25" customHeight="1">
      <c r="A20" s="5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</row>
    <row r="21" spans="1:18" ht="14.25" customHeight="1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</row>
    <row r="22" spans="1:18" ht="15" customHeight="1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</row>
    <row r="23" spans="1:18" ht="14.25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</row>
    <row r="24" spans="1:18" ht="14.25" customHeigh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</row>
    <row r="25" spans="1:18" ht="14.25" customHeight="1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</row>
    <row r="26" spans="1:18" ht="1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</row>
    <row r="27" spans="1:19" ht="12.75" hidden="1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3">
        <f>HOUR(M4)</f>
        <v>17</v>
      </c>
      <c r="S27" s="54">
        <f>MINUTE(M4)</f>
        <v>43</v>
      </c>
    </row>
    <row r="28" spans="1:19" ht="12.75" hidden="1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53"/>
      <c r="S28" s="55">
        <f>TIME(R27,S27,0)</f>
        <v>0.7381944444444444</v>
      </c>
    </row>
    <row r="29" spans="1:18" ht="15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</row>
    <row r="30" spans="1:18" ht="12.7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18" ht="12.75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</row>
    <row r="32" spans="1:18" ht="12.75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</row>
    <row r="33" spans="1:18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</row>
    <row r="34" spans="1:18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</row>
    <row r="35" spans="1:18" ht="12.7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</row>
    <row r="36" spans="1:18" ht="12.7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2.7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</row>
    <row r="38" spans="1:18" ht="12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</row>
    <row r="39" spans="1:18" ht="12.7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</row>
    <row r="40" spans="1:18" ht="12.7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</row>
    <row r="41" spans="1:18" ht="12.7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</row>
    <row r="42" spans="1:18" ht="12.7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1:18" ht="12.7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</row>
    <row r="44" spans="1:18" ht="12.7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</row>
    <row r="45" spans="1:18" ht="12.7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</row>
    <row r="46" spans="1:18" ht="12.7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1:18" ht="12.75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1:18" ht="12.75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1:18" ht="12.7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1:18" ht="12.75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1:18" ht="12.7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1:18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1:18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1:18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1:18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1:18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1:18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1:18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1:18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1:18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1:18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1:18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1:18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1:18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1:18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1:18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1:18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  <row r="68" spans="1:18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</row>
    <row r="69" spans="1:18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</row>
    <row r="70" spans="1:18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</row>
    <row r="71" spans="1:18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</row>
    <row r="72" spans="1:18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</row>
    <row r="73" spans="1:12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</row>
    <row r="74" spans="1:12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</row>
    <row r="75" spans="1:12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</row>
    <row r="76" spans="1:12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</row>
    <row r="77" spans="1:12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</row>
    <row r="78" spans="1:12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</row>
    <row r="79" spans="1:12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</row>
    <row r="80" spans="1:12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</row>
    <row r="81" spans="1:12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</row>
    <row r="82" spans="1:12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</row>
    <row r="83" spans="1:12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</row>
    <row r="84" spans="1:12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</row>
    <row r="85" spans="1:12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</row>
    <row r="86" spans="1:12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</row>
    <row r="87" spans="1:12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</row>
    <row r="88" spans="1:12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</row>
    <row r="89" spans="1:12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</row>
    <row r="90" spans="1:12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</row>
    <row r="91" spans="1:12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</row>
    <row r="93" spans="1:12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</row>
    <row r="94" spans="1:12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</row>
    <row r="95" spans="1:12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</row>
    <row r="96" spans="1:12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  <row r="148" spans="1:12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3"/>
      <c r="L148" s="43"/>
    </row>
    <row r="149" spans="1:12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3"/>
      <c r="L149" s="43"/>
    </row>
    <row r="150" spans="1:12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</row>
    <row r="151" spans="1:12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3"/>
      <c r="L151" s="43"/>
    </row>
    <row r="152" spans="1:12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1:12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</row>
    <row r="156" spans="1:12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</row>
    <row r="157" spans="1:12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</row>
    <row r="158" spans="1:12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59" spans="1:12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3"/>
      <c r="L159" s="43"/>
    </row>
    <row r="160" spans="1:12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</row>
    <row r="161" spans="1:12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</row>
    <row r="162" spans="1:12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3"/>
      <c r="L162" s="43"/>
    </row>
    <row r="163" spans="1:12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</row>
    <row r="164" spans="1:12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3"/>
      <c r="L164" s="43"/>
    </row>
    <row r="165" spans="1:12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3"/>
      <c r="L165" s="43"/>
    </row>
    <row r="166" spans="1:12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3"/>
      <c r="L166" s="43"/>
    </row>
    <row r="167" spans="1:12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3"/>
      <c r="L167" s="43"/>
    </row>
    <row r="168" spans="1:12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3"/>
      <c r="L168" s="43"/>
    </row>
    <row r="169" spans="1:12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3"/>
      <c r="L169" s="43"/>
    </row>
    <row r="170" spans="1:12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3"/>
      <c r="L170" s="43"/>
    </row>
    <row r="171" spans="1:12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</row>
    <row r="172" spans="1:12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3"/>
      <c r="L172" s="43"/>
    </row>
    <row r="173" spans="1:12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</row>
    <row r="174" spans="1:12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</row>
    <row r="175" spans="1:12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</row>
    <row r="176" spans="1:12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</row>
    <row r="177" spans="1:12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3"/>
      <c r="L177" s="43"/>
    </row>
    <row r="178" spans="1:12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3"/>
      <c r="L178" s="43"/>
    </row>
    <row r="179" spans="1:12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3"/>
      <c r="L179" s="43"/>
    </row>
    <row r="180" spans="1:12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</row>
    <row r="181" spans="1:12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</row>
    <row r="182" spans="1:12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3"/>
      <c r="L182" s="43"/>
    </row>
    <row r="183" spans="1:12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3"/>
      <c r="L183" s="43"/>
    </row>
    <row r="184" spans="1:12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</row>
    <row r="185" spans="1:12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3"/>
      <c r="L185" s="43"/>
    </row>
    <row r="186" spans="1:12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</row>
    <row r="187" spans="1:12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</row>
    <row r="188" spans="1:12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</row>
    <row r="189" spans="1:12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</row>
    <row r="190" spans="1:12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</row>
    <row r="191" spans="1:12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</row>
    <row r="192" spans="1:12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</row>
    <row r="193" spans="1:12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</row>
    <row r="194" spans="1:12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</row>
    <row r="195" spans="1:12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</row>
    <row r="196" spans="1:12" ht="12.75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</row>
    <row r="197" spans="1:12" ht="12.75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</row>
    <row r="198" spans="1:12" ht="12.75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</row>
    <row r="199" spans="1:12" ht="12.75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</row>
    <row r="200" spans="1:12" ht="12.75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</row>
    <row r="201" spans="1:12" ht="12.75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</row>
    <row r="202" spans="1:12" ht="12.75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</row>
    <row r="203" spans="1:12" ht="12.75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</row>
    <row r="204" spans="1:12" ht="12.75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</row>
    <row r="205" spans="1:12" ht="12.75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</row>
    <row r="206" spans="1:12" ht="12.75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</row>
    <row r="207" spans="1:12" ht="12.75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</row>
    <row r="208" spans="1:12" ht="12.75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</row>
    <row r="209" spans="1:12" ht="12.75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</row>
    <row r="210" spans="1:12" ht="12.75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</row>
    <row r="211" spans="1:12" ht="12.75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</row>
    <row r="212" spans="1:12" ht="12.75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</row>
    <row r="213" spans="1:12" ht="12.75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</row>
    <row r="214" spans="1:12" ht="12.75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</row>
    <row r="215" spans="1:12" ht="12.75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</row>
    <row r="216" spans="1:12" ht="12.75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</row>
    <row r="217" spans="1:12" ht="12.75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</row>
    <row r="218" spans="1:12" ht="12.75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</row>
    <row r="219" spans="1:12" ht="12.75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</row>
    <row r="220" spans="1:12" ht="12.75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</row>
    <row r="221" spans="1:12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</row>
    <row r="222" spans="1:12" ht="12.75">
      <c r="A222" s="43"/>
      <c r="B222" s="43"/>
      <c r="C222" s="43"/>
      <c r="D222" s="43"/>
      <c r="E222" s="43"/>
      <c r="F222" s="43"/>
      <c r="G222" s="43"/>
      <c r="H222" s="43"/>
      <c r="I222" s="43"/>
      <c r="J222" s="43"/>
      <c r="K222" s="43"/>
      <c r="L222" s="43"/>
    </row>
    <row r="223" spans="1:12" ht="12.75">
      <c r="A223" s="43"/>
      <c r="B223" s="43"/>
      <c r="C223" s="43"/>
      <c r="D223" s="43"/>
      <c r="E223" s="43"/>
      <c r="F223" s="43"/>
      <c r="G223" s="43"/>
      <c r="H223" s="43"/>
      <c r="I223" s="43"/>
      <c r="J223" s="43"/>
      <c r="K223" s="43"/>
      <c r="L223" s="43"/>
    </row>
    <row r="224" spans="1:12" ht="12.75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</row>
    <row r="225" spans="1:12" ht="12.75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</row>
    <row r="226" spans="1:12" ht="12.75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</row>
    <row r="227" spans="1:12" ht="12.75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</row>
    <row r="228" spans="1:12" ht="12.75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</row>
    <row r="229" spans="1:12" ht="12.75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</row>
    <row r="230" spans="1:12" ht="12.75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</row>
    <row r="231" spans="1:12" ht="12.75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</row>
    <row r="232" spans="1:12" ht="12.75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</row>
    <row r="233" spans="1:12" ht="12.75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</row>
    <row r="234" spans="1:12" ht="12.75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</row>
    <row r="235" spans="1:12" ht="12.75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</row>
    <row r="236" spans="1:12" ht="12.75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</row>
    <row r="237" spans="1:12" ht="12.75">
      <c r="A237" s="43"/>
      <c r="B237" s="43"/>
      <c r="C237" s="43"/>
      <c r="D237" s="43"/>
      <c r="E237" s="43"/>
      <c r="F237" s="43"/>
      <c r="G237" s="43"/>
      <c r="H237" s="43"/>
      <c r="I237" s="43"/>
      <c r="J237" s="43"/>
      <c r="K237" s="43"/>
      <c r="L237" s="43"/>
    </row>
    <row r="238" spans="1:12" ht="12.75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</row>
    <row r="239" spans="1:12" ht="12.75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</row>
    <row r="240" spans="1:12" ht="12.75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</row>
    <row r="241" spans="1:12" ht="12.75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</row>
    <row r="242" spans="1:12" ht="12.75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</row>
    <row r="243" spans="1:12" ht="12.75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</row>
    <row r="244" spans="1:12" ht="12.75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</row>
    <row r="245" spans="1:12" ht="12.75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</row>
    <row r="246" spans="1:12" ht="12.75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</row>
    <row r="247" spans="1:12" ht="12.75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</row>
    <row r="248" spans="1:12" ht="12.75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</row>
    <row r="249" spans="1:12" ht="12.75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</row>
    <row r="250" spans="1:12" ht="12.75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</row>
    <row r="251" spans="1:12" ht="12.75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</row>
    <row r="252" spans="1:12" ht="12.75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</row>
    <row r="253" spans="1:12" ht="12.75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</row>
    <row r="254" spans="1:12" ht="12.75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</row>
    <row r="255" spans="1:12" ht="12.75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</row>
    <row r="256" spans="1:12" ht="12.75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</row>
    <row r="257" spans="1:12" ht="12.75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</row>
    <row r="258" spans="1:12" ht="12.75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</row>
    <row r="259" spans="1:12" ht="12.75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0" spans="1:12" ht="12.75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</row>
    <row r="261" spans="1:12" ht="12.75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</row>
    <row r="262" spans="1:12" ht="12.75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</row>
    <row r="263" spans="1:12" ht="12.75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</row>
    <row r="264" spans="1:12" ht="12.75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</row>
    <row r="265" spans="1:12" ht="12.75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</row>
    <row r="266" spans="1:12" ht="12.75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</row>
    <row r="267" spans="1:12" ht="12.75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</row>
    <row r="268" spans="1:12" ht="12.75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</row>
    <row r="269" spans="1:12" ht="12.75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</row>
    <row r="270" spans="1:12" ht="12.75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</row>
    <row r="271" spans="1:12" ht="12.75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</row>
    <row r="272" spans="1:12" ht="12.75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</row>
    <row r="273" spans="1:12" ht="12.75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</row>
    <row r="274" spans="1:12" ht="12.75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</row>
    <row r="275" spans="1:12" ht="12.75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</row>
    <row r="276" spans="1:12" ht="12.7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1:12" ht="12.7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1:12" ht="12.7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1:12" ht="12.7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1:12" ht="12.7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1:12" ht="12.7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1:12" ht="12.7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1:12" ht="12.7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1:12" ht="12.7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1:12" ht="12.7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1:12" ht="12.7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1:12" ht="12.7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1:12" ht="12.7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1:12" ht="12.7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  <row r="290" spans="1:12" ht="12.75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</row>
    <row r="291" spans="1:12" ht="12.75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</row>
    <row r="292" spans="1:12" ht="12.75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</row>
    <row r="293" spans="1:12" ht="12.75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</row>
    <row r="294" spans="1:12" ht="12.75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</row>
    <row r="295" spans="1:12" ht="12.75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</row>
    <row r="296" spans="1:12" ht="12.75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</row>
    <row r="297" spans="1:12" ht="12.75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</row>
    <row r="298" spans="1:12" ht="12.75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</row>
    <row r="299" spans="1:12" ht="12.75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</row>
    <row r="300" spans="1:12" ht="12.75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</row>
    <row r="301" spans="1:12" ht="12.75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</row>
    <row r="302" spans="1:12" ht="12.75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</row>
    <row r="303" spans="1:12" ht="12.75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</row>
    <row r="304" spans="1:12" ht="12.75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</row>
    <row r="305" spans="1:12" ht="12.75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</row>
    <row r="306" spans="1:12" ht="12.75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</row>
    <row r="307" spans="1:12" ht="12.75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</row>
    <row r="308" spans="1:12" ht="12.75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</row>
    <row r="309" spans="1:12" ht="12.75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</row>
    <row r="310" spans="1:12" ht="12.75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</row>
    <row r="311" spans="1:12" ht="12.75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</row>
    <row r="312" spans="1:12" ht="12.75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</row>
    <row r="313" spans="1:12" ht="12.75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</row>
    <row r="314" spans="1:12" ht="12.75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</row>
    <row r="315" spans="1:12" ht="12.75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</row>
    <row r="316" spans="1:12" ht="12.75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</row>
    <row r="317" spans="1:12" ht="12.75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</row>
    <row r="318" spans="1:12" ht="12.7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</row>
    <row r="319" spans="1:12" ht="12.75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</row>
    <row r="320" spans="1:12" ht="12.75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</row>
    <row r="321" spans="1:12" ht="12.75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</row>
    <row r="322" spans="1:12" ht="12.75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</row>
    <row r="323" spans="1:12" ht="12.75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</row>
    <row r="324" spans="1:12" ht="12.75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</row>
    <row r="325" spans="1:12" ht="12.75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</row>
    <row r="326" spans="1:12" ht="12.75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</row>
    <row r="327" spans="1:12" ht="12.75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</row>
    <row r="328" spans="1:12" ht="12.75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</row>
    <row r="329" spans="1:12" ht="12.75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</row>
    <row r="330" spans="1:12" ht="12.75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</row>
    <row r="331" spans="1:12" ht="12.75">
      <c r="A331" s="43"/>
      <c r="B331" s="43"/>
      <c r="C331" s="43"/>
      <c r="D331" s="43"/>
      <c r="E331" s="43"/>
      <c r="F331" s="43"/>
      <c r="G331" s="43"/>
      <c r="H331" s="43"/>
      <c r="I331" s="43"/>
      <c r="J331" s="43"/>
      <c r="K331" s="43"/>
      <c r="L331" s="43"/>
    </row>
    <row r="332" spans="1:12" ht="12.75">
      <c r="A332" s="43"/>
      <c r="B332" s="43"/>
      <c r="C332" s="43"/>
      <c r="D332" s="43"/>
      <c r="E332" s="43"/>
      <c r="F332" s="43"/>
      <c r="G332" s="43"/>
      <c r="H332" s="43"/>
      <c r="I332" s="43"/>
      <c r="J332" s="43"/>
      <c r="K332" s="43"/>
      <c r="L332" s="43"/>
    </row>
    <row r="333" spans="1:12" ht="12.75">
      <c r="A333" s="43"/>
      <c r="B333" s="43"/>
      <c r="C333" s="43"/>
      <c r="D333" s="43"/>
      <c r="E333" s="43"/>
      <c r="F333" s="43"/>
      <c r="G333" s="43"/>
      <c r="H333" s="43"/>
      <c r="I333" s="43"/>
      <c r="J333" s="43"/>
      <c r="K333" s="43"/>
      <c r="L333" s="43"/>
    </row>
    <row r="334" spans="1:12" ht="12.75">
      <c r="A334" s="43"/>
      <c r="B334" s="43"/>
      <c r="C334" s="43"/>
      <c r="D334" s="43"/>
      <c r="E334" s="43"/>
      <c r="F334" s="43"/>
      <c r="G334" s="43"/>
      <c r="H334" s="43"/>
      <c r="I334" s="43"/>
      <c r="J334" s="43"/>
      <c r="K334" s="43"/>
      <c r="L334" s="43"/>
    </row>
    <row r="335" spans="1:12" ht="12.75">
      <c r="A335" s="43"/>
      <c r="B335" s="43"/>
      <c r="C335" s="43"/>
      <c r="D335" s="43"/>
      <c r="E335" s="43"/>
      <c r="F335" s="43"/>
      <c r="G335" s="43"/>
      <c r="H335" s="43"/>
      <c r="I335" s="43"/>
      <c r="J335" s="43"/>
      <c r="K335" s="43"/>
      <c r="L335" s="43"/>
    </row>
    <row r="336" spans="1:12" ht="12.75">
      <c r="A336" s="43"/>
      <c r="B336" s="43"/>
      <c r="C336" s="43"/>
      <c r="D336" s="43"/>
      <c r="E336" s="43"/>
      <c r="F336" s="43"/>
      <c r="G336" s="43"/>
      <c r="H336" s="43"/>
      <c r="I336" s="43"/>
      <c r="J336" s="43"/>
      <c r="K336" s="43"/>
      <c r="L336" s="43"/>
    </row>
    <row r="337" spans="1:12" ht="12.75">
      <c r="A337" s="43"/>
      <c r="B337" s="43"/>
      <c r="C337" s="43"/>
      <c r="D337" s="43"/>
      <c r="E337" s="43"/>
      <c r="F337" s="43"/>
      <c r="G337" s="43"/>
      <c r="H337" s="43"/>
      <c r="I337" s="43"/>
      <c r="J337" s="43"/>
      <c r="K337" s="43"/>
      <c r="L337" s="43"/>
    </row>
    <row r="338" spans="1:12" ht="12.75">
      <c r="A338" s="43"/>
      <c r="B338" s="43"/>
      <c r="C338" s="43"/>
      <c r="D338" s="43"/>
      <c r="E338" s="43"/>
      <c r="F338" s="43"/>
      <c r="G338" s="43"/>
      <c r="H338" s="43"/>
      <c r="I338" s="43"/>
      <c r="J338" s="43"/>
      <c r="K338" s="43"/>
      <c r="L338" s="43"/>
    </row>
    <row r="339" spans="1:12" ht="12.75">
      <c r="A339" s="43"/>
      <c r="B339" s="43"/>
      <c r="C339" s="43"/>
      <c r="D339" s="43"/>
      <c r="E339" s="43"/>
      <c r="F339" s="43"/>
      <c r="G339" s="43"/>
      <c r="H339" s="43"/>
      <c r="I339" s="43"/>
      <c r="J339" s="43"/>
      <c r="K339" s="43"/>
      <c r="L339" s="43"/>
    </row>
    <row r="340" spans="1:12" ht="12.75">
      <c r="A340" s="43"/>
      <c r="B340" s="43"/>
      <c r="C340" s="43"/>
      <c r="D340" s="43"/>
      <c r="E340" s="43"/>
      <c r="F340" s="43"/>
      <c r="G340" s="43"/>
      <c r="H340" s="43"/>
      <c r="I340" s="43"/>
      <c r="J340" s="43"/>
      <c r="K340" s="43"/>
      <c r="L340" s="43"/>
    </row>
    <row r="341" spans="1:12" ht="12.75">
      <c r="A341" s="43"/>
      <c r="B341" s="43"/>
      <c r="C341" s="43"/>
      <c r="D341" s="43"/>
      <c r="E341" s="43"/>
      <c r="F341" s="43"/>
      <c r="G341" s="43"/>
      <c r="H341" s="43"/>
      <c r="I341" s="43"/>
      <c r="J341" s="43"/>
      <c r="K341" s="43"/>
      <c r="L341" s="43"/>
    </row>
    <row r="342" spans="1:12" ht="12.75">
      <c r="A342" s="43"/>
      <c r="B342" s="43"/>
      <c r="C342" s="43"/>
      <c r="D342" s="43"/>
      <c r="E342" s="43"/>
      <c r="F342" s="43"/>
      <c r="G342" s="43"/>
      <c r="H342" s="43"/>
      <c r="I342" s="43"/>
      <c r="J342" s="43"/>
      <c r="K342" s="43"/>
      <c r="L342" s="43"/>
    </row>
    <row r="343" spans="1:12" ht="12.75">
      <c r="A343" s="43"/>
      <c r="B343" s="43"/>
      <c r="C343" s="43"/>
      <c r="D343" s="43"/>
      <c r="E343" s="43"/>
      <c r="F343" s="43"/>
      <c r="G343" s="43"/>
      <c r="H343" s="43"/>
      <c r="I343" s="43"/>
      <c r="J343" s="43"/>
      <c r="K343" s="43"/>
      <c r="L343" s="43"/>
    </row>
    <row r="344" spans="1:12" ht="12.75">
      <c r="A344" s="43"/>
      <c r="B344" s="43"/>
      <c r="C344" s="43"/>
      <c r="D344" s="43"/>
      <c r="E344" s="43"/>
      <c r="F344" s="43"/>
      <c r="G344" s="43"/>
      <c r="H344" s="43"/>
      <c r="I344" s="43"/>
      <c r="J344" s="43"/>
      <c r="K344" s="43"/>
      <c r="L344" s="43"/>
    </row>
    <row r="345" spans="1:12" ht="12.75">
      <c r="A345" s="43"/>
      <c r="B345" s="43"/>
      <c r="C345" s="43"/>
      <c r="D345" s="43"/>
      <c r="E345" s="43"/>
      <c r="F345" s="43"/>
      <c r="G345" s="43"/>
      <c r="H345" s="43"/>
      <c r="I345" s="43"/>
      <c r="J345" s="43"/>
      <c r="K345" s="43"/>
      <c r="L345" s="43"/>
    </row>
    <row r="346" spans="1:12" ht="12.75">
      <c r="A346" s="43"/>
      <c r="B346" s="43"/>
      <c r="C346" s="43"/>
      <c r="D346" s="43"/>
      <c r="E346" s="43"/>
      <c r="F346" s="43"/>
      <c r="G346" s="43"/>
      <c r="H346" s="43"/>
      <c r="I346" s="43"/>
      <c r="J346" s="43"/>
      <c r="K346" s="43"/>
      <c r="L346" s="43"/>
    </row>
    <row r="347" spans="1:12" ht="12.75">
      <c r="A347" s="43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43"/>
    </row>
    <row r="348" spans="1:12" ht="12.75">
      <c r="A348" s="43"/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43"/>
    </row>
    <row r="349" spans="1:12" ht="12.75">
      <c r="A349" s="43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43"/>
    </row>
    <row r="350" spans="1:12" ht="12.75">
      <c r="A350" s="43"/>
      <c r="B350" s="43"/>
      <c r="C350" s="43"/>
      <c r="D350" s="43"/>
      <c r="E350" s="43"/>
      <c r="F350" s="43"/>
      <c r="G350" s="43"/>
      <c r="H350" s="43"/>
      <c r="I350" s="43"/>
      <c r="J350" s="43"/>
      <c r="K350" s="43"/>
      <c r="L350" s="43"/>
    </row>
    <row r="351" spans="1:12" ht="12.75">
      <c r="A351" s="43"/>
      <c r="B351" s="43"/>
      <c r="C351" s="43"/>
      <c r="D351" s="43"/>
      <c r="E351" s="43"/>
      <c r="F351" s="43"/>
      <c r="G351" s="43"/>
      <c r="H351" s="43"/>
      <c r="I351" s="43"/>
      <c r="J351" s="43"/>
      <c r="K351" s="43"/>
      <c r="L351" s="43"/>
    </row>
    <row r="352" spans="1:12" ht="12.75">
      <c r="A352" s="43"/>
      <c r="B352" s="43"/>
      <c r="C352" s="43"/>
      <c r="D352" s="43"/>
      <c r="E352" s="43"/>
      <c r="F352" s="43"/>
      <c r="G352" s="43"/>
      <c r="H352" s="43"/>
      <c r="I352" s="43"/>
      <c r="J352" s="43"/>
      <c r="K352" s="43"/>
      <c r="L352" s="43"/>
    </row>
    <row r="353" spans="1:12" ht="12.75">
      <c r="A353" s="43"/>
      <c r="B353" s="43"/>
      <c r="C353" s="43"/>
      <c r="D353" s="43"/>
      <c r="E353" s="43"/>
      <c r="F353" s="43"/>
      <c r="G353" s="43"/>
      <c r="H353" s="43"/>
      <c r="I353" s="43"/>
      <c r="J353" s="43"/>
      <c r="K353" s="43"/>
      <c r="L353" s="43"/>
    </row>
    <row r="354" spans="1:12" ht="12.75">
      <c r="A354" s="43"/>
      <c r="B354" s="43"/>
      <c r="C354" s="43"/>
      <c r="D354" s="43"/>
      <c r="E354" s="43"/>
      <c r="F354" s="43"/>
      <c r="G354" s="43"/>
      <c r="H354" s="43"/>
      <c r="I354" s="43"/>
      <c r="J354" s="43"/>
      <c r="K354" s="43"/>
      <c r="L354" s="43"/>
    </row>
    <row r="355" spans="1:12" ht="12.75">
      <c r="A355" s="43"/>
      <c r="B355" s="43"/>
      <c r="C355" s="43"/>
      <c r="D355" s="43"/>
      <c r="E355" s="43"/>
      <c r="F355" s="43"/>
      <c r="G355" s="43"/>
      <c r="H355" s="43"/>
      <c r="I355" s="43"/>
      <c r="J355" s="43"/>
      <c r="K355" s="43"/>
      <c r="L355" s="43"/>
    </row>
    <row r="356" spans="1:12" ht="12.75">
      <c r="A356" s="43"/>
      <c r="B356" s="43"/>
      <c r="C356" s="43"/>
      <c r="D356" s="43"/>
      <c r="E356" s="43"/>
      <c r="F356" s="43"/>
      <c r="G356" s="43"/>
      <c r="H356" s="43"/>
      <c r="I356" s="43"/>
      <c r="J356" s="43"/>
      <c r="K356" s="43"/>
      <c r="L356" s="43"/>
    </row>
    <row r="357" spans="1:12" ht="12.75">
      <c r="A357" s="43"/>
      <c r="B357" s="43"/>
      <c r="C357" s="43"/>
      <c r="D357" s="43"/>
      <c r="E357" s="43"/>
      <c r="F357" s="43"/>
      <c r="G357" s="43"/>
      <c r="H357" s="43"/>
      <c r="I357" s="43"/>
      <c r="J357" s="43"/>
      <c r="K357" s="43"/>
      <c r="L357" s="43"/>
    </row>
    <row r="358" spans="1:12" ht="12.75">
      <c r="A358" s="43"/>
      <c r="B358" s="43"/>
      <c r="C358" s="43"/>
      <c r="D358" s="43"/>
      <c r="E358" s="43"/>
      <c r="F358" s="43"/>
      <c r="G358" s="43"/>
      <c r="H358" s="43"/>
      <c r="I358" s="43"/>
      <c r="J358" s="43"/>
      <c r="K358" s="43"/>
      <c r="L358" s="43"/>
    </row>
    <row r="359" spans="1:12" ht="12.75">
      <c r="A359" s="43"/>
      <c r="B359" s="43"/>
      <c r="C359" s="43"/>
      <c r="D359" s="43"/>
      <c r="E359" s="43"/>
      <c r="F359" s="43"/>
      <c r="G359" s="43"/>
      <c r="H359" s="43"/>
      <c r="I359" s="43"/>
      <c r="J359" s="43"/>
      <c r="K359" s="43"/>
      <c r="L359" s="43"/>
    </row>
    <row r="360" spans="1:12" ht="12.75">
      <c r="A360" s="43"/>
      <c r="B360" s="43"/>
      <c r="C360" s="43"/>
      <c r="D360" s="43"/>
      <c r="E360" s="43"/>
      <c r="F360" s="43"/>
      <c r="G360" s="43"/>
      <c r="H360" s="43"/>
      <c r="I360" s="43"/>
      <c r="J360" s="43"/>
      <c r="K360" s="43"/>
      <c r="L360" s="43"/>
    </row>
    <row r="361" spans="1:12" ht="12.75">
      <c r="A361" s="43"/>
      <c r="B361" s="43"/>
      <c r="C361" s="43"/>
      <c r="D361" s="43"/>
      <c r="E361" s="43"/>
      <c r="F361" s="43"/>
      <c r="G361" s="43"/>
      <c r="H361" s="43"/>
      <c r="I361" s="43"/>
      <c r="J361" s="43"/>
      <c r="K361" s="43"/>
      <c r="L361" s="43"/>
    </row>
    <row r="362" spans="1:12" ht="12.75">
      <c r="A362" s="43"/>
      <c r="B362" s="43"/>
      <c r="C362" s="43"/>
      <c r="D362" s="43"/>
      <c r="E362" s="43"/>
      <c r="F362" s="43"/>
      <c r="G362" s="43"/>
      <c r="H362" s="43"/>
      <c r="I362" s="43"/>
      <c r="J362" s="43"/>
      <c r="K362" s="43"/>
      <c r="L362" s="43"/>
    </row>
    <row r="363" spans="1:12" ht="12.75">
      <c r="A363" s="43"/>
      <c r="B363" s="43"/>
      <c r="C363" s="43"/>
      <c r="D363" s="43"/>
      <c r="E363" s="43"/>
      <c r="F363" s="43"/>
      <c r="G363" s="43"/>
      <c r="H363" s="43"/>
      <c r="I363" s="43"/>
      <c r="J363" s="43"/>
      <c r="K363" s="43"/>
      <c r="L363" s="43"/>
    </row>
    <row r="364" spans="1:12" ht="12.75">
      <c r="A364" s="43"/>
      <c r="B364" s="43"/>
      <c r="C364" s="43"/>
      <c r="D364" s="43"/>
      <c r="E364" s="43"/>
      <c r="F364" s="43"/>
      <c r="G364" s="43"/>
      <c r="H364" s="43"/>
      <c r="I364" s="43"/>
      <c r="J364" s="43"/>
      <c r="K364" s="43"/>
      <c r="L364" s="43"/>
    </row>
    <row r="365" spans="1:12" ht="12.75">
      <c r="A365" s="43"/>
      <c r="B365" s="43"/>
      <c r="C365" s="43"/>
      <c r="D365" s="43"/>
      <c r="E365" s="43"/>
      <c r="F365" s="43"/>
      <c r="G365" s="43"/>
      <c r="H365" s="43"/>
      <c r="I365" s="43"/>
      <c r="J365" s="43"/>
      <c r="K365" s="43"/>
      <c r="L365" s="43"/>
    </row>
    <row r="366" spans="1:12" ht="12.75">
      <c r="A366" s="43"/>
      <c r="B366" s="43"/>
      <c r="C366" s="43"/>
      <c r="D366" s="43"/>
      <c r="E366" s="43"/>
      <c r="F366" s="43"/>
      <c r="G366" s="43"/>
      <c r="H366" s="43"/>
      <c r="I366" s="43"/>
      <c r="J366" s="43"/>
      <c r="K366" s="43"/>
      <c r="L366" s="43"/>
    </row>
    <row r="367" spans="1:12" ht="12.75">
      <c r="A367" s="43"/>
      <c r="B367" s="43"/>
      <c r="C367" s="43"/>
      <c r="D367" s="43"/>
      <c r="E367" s="43"/>
      <c r="F367" s="43"/>
      <c r="G367" s="43"/>
      <c r="H367" s="43"/>
      <c r="I367" s="43"/>
      <c r="J367" s="43"/>
      <c r="K367" s="43"/>
      <c r="L367" s="43"/>
    </row>
    <row r="368" spans="1:12" ht="12.75">
      <c r="A368" s="43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43"/>
    </row>
    <row r="369" spans="1:12" ht="12.75">
      <c r="A369" s="43"/>
      <c r="B369" s="43"/>
      <c r="C369" s="43"/>
      <c r="D369" s="43"/>
      <c r="E369" s="43"/>
      <c r="F369" s="43"/>
      <c r="G369" s="43"/>
      <c r="H369" s="43"/>
      <c r="I369" s="43"/>
      <c r="J369" s="43"/>
      <c r="K369" s="43"/>
      <c r="L369" s="43"/>
    </row>
    <row r="370" spans="1:12" ht="12.75">
      <c r="A370" s="43"/>
      <c r="B370" s="43"/>
      <c r="C370" s="43"/>
      <c r="D370" s="43"/>
      <c r="E370" s="43"/>
      <c r="F370" s="43"/>
      <c r="G370" s="43"/>
      <c r="H370" s="43"/>
      <c r="I370" s="43"/>
      <c r="J370" s="43"/>
      <c r="K370" s="43"/>
      <c r="L370" s="43"/>
    </row>
    <row r="371" spans="1:12" ht="12.75">
      <c r="A371" s="43"/>
      <c r="B371" s="43"/>
      <c r="C371" s="43"/>
      <c r="D371" s="43"/>
      <c r="E371" s="43"/>
      <c r="F371" s="43"/>
      <c r="G371" s="43"/>
      <c r="H371" s="43"/>
      <c r="I371" s="43"/>
      <c r="J371" s="43"/>
      <c r="K371" s="43"/>
      <c r="L371" s="43"/>
    </row>
    <row r="372" spans="1:12" ht="12.75">
      <c r="A372" s="43"/>
      <c r="B372" s="43"/>
      <c r="C372" s="43"/>
      <c r="D372" s="43"/>
      <c r="E372" s="43"/>
      <c r="F372" s="43"/>
      <c r="G372" s="43"/>
      <c r="H372" s="43"/>
      <c r="I372" s="43"/>
      <c r="J372" s="43"/>
      <c r="K372" s="43"/>
      <c r="L372" s="43"/>
    </row>
    <row r="373" spans="1:12" ht="12.75">
      <c r="A373" s="43"/>
      <c r="B373" s="43"/>
      <c r="C373" s="43"/>
      <c r="D373" s="43"/>
      <c r="E373" s="43"/>
      <c r="F373" s="43"/>
      <c r="G373" s="43"/>
      <c r="H373" s="43"/>
      <c r="I373" s="43"/>
      <c r="J373" s="43"/>
      <c r="K373" s="43"/>
      <c r="L373" s="43"/>
    </row>
    <row r="374" spans="1:12" ht="12.75">
      <c r="A374" s="43"/>
      <c r="B374" s="43"/>
      <c r="C374" s="43"/>
      <c r="D374" s="43"/>
      <c r="E374" s="43"/>
      <c r="F374" s="43"/>
      <c r="G374" s="43"/>
      <c r="H374" s="43"/>
      <c r="I374" s="43"/>
      <c r="J374" s="43"/>
      <c r="K374" s="43"/>
      <c r="L374" s="43"/>
    </row>
    <row r="375" spans="1:12" ht="12.75">
      <c r="A375" s="43"/>
      <c r="B375" s="43"/>
      <c r="C375" s="43"/>
      <c r="D375" s="43"/>
      <c r="E375" s="43"/>
      <c r="F375" s="43"/>
      <c r="G375" s="43"/>
      <c r="H375" s="43"/>
      <c r="I375" s="43"/>
      <c r="J375" s="43"/>
      <c r="K375" s="43"/>
      <c r="L375" s="43"/>
    </row>
    <row r="376" spans="1:12" ht="12.75">
      <c r="A376" s="43"/>
      <c r="B376" s="43"/>
      <c r="C376" s="43"/>
      <c r="D376" s="43"/>
      <c r="E376" s="43"/>
      <c r="F376" s="43"/>
      <c r="G376" s="43"/>
      <c r="H376" s="43"/>
      <c r="I376" s="43"/>
      <c r="J376" s="43"/>
      <c r="K376" s="43"/>
      <c r="L376" s="43"/>
    </row>
    <row r="377" spans="1:12" ht="12.75">
      <c r="A377" s="43"/>
      <c r="B377" s="43"/>
      <c r="C377" s="43"/>
      <c r="D377" s="43"/>
      <c r="E377" s="43"/>
      <c r="F377" s="43"/>
      <c r="G377" s="43"/>
      <c r="H377" s="43"/>
      <c r="I377" s="43"/>
      <c r="J377" s="43"/>
      <c r="K377" s="43"/>
      <c r="L377" s="43"/>
    </row>
    <row r="378" spans="1:12" ht="12.75">
      <c r="A378" s="43"/>
      <c r="B378" s="43"/>
      <c r="C378" s="43"/>
      <c r="D378" s="43"/>
      <c r="E378" s="43"/>
      <c r="F378" s="43"/>
      <c r="G378" s="43"/>
      <c r="H378" s="43"/>
      <c r="I378" s="43"/>
      <c r="J378" s="43"/>
      <c r="K378" s="43"/>
      <c r="L378" s="43"/>
    </row>
    <row r="379" spans="1:12" ht="12.75">
      <c r="A379" s="43"/>
      <c r="B379" s="43"/>
      <c r="C379" s="43"/>
      <c r="D379" s="43"/>
      <c r="E379" s="43"/>
      <c r="F379" s="43"/>
      <c r="G379" s="43"/>
      <c r="H379" s="43"/>
      <c r="I379" s="43"/>
      <c r="J379" s="43"/>
      <c r="K379" s="43"/>
      <c r="L379" s="43"/>
    </row>
    <row r="380" spans="1:12" ht="12.75">
      <c r="A380" s="43"/>
      <c r="B380" s="43"/>
      <c r="C380" s="43"/>
      <c r="D380" s="43"/>
      <c r="E380" s="43"/>
      <c r="F380" s="43"/>
      <c r="G380" s="43"/>
      <c r="H380" s="43"/>
      <c r="I380" s="43"/>
      <c r="J380" s="43"/>
      <c r="K380" s="43"/>
      <c r="L380" s="43"/>
    </row>
    <row r="381" spans="1:12" ht="12.75">
      <c r="A381" s="43"/>
      <c r="B381" s="43"/>
      <c r="C381" s="43"/>
      <c r="D381" s="43"/>
      <c r="E381" s="43"/>
      <c r="F381" s="43"/>
      <c r="G381" s="43"/>
      <c r="H381" s="43"/>
      <c r="I381" s="43"/>
      <c r="J381" s="43"/>
      <c r="K381" s="43"/>
      <c r="L381" s="43"/>
    </row>
    <row r="382" spans="1:12" ht="12.75">
      <c r="A382" s="43"/>
      <c r="B382" s="43"/>
      <c r="C382" s="43"/>
      <c r="D382" s="43"/>
      <c r="E382" s="43"/>
      <c r="F382" s="43"/>
      <c r="G382" s="43"/>
      <c r="H382" s="43"/>
      <c r="I382" s="43"/>
      <c r="J382" s="43"/>
      <c r="K382" s="43"/>
      <c r="L382" s="43"/>
    </row>
    <row r="383" spans="1:12" ht="12.75">
      <c r="A383" s="43"/>
      <c r="B383" s="43"/>
      <c r="C383" s="43"/>
      <c r="D383" s="43"/>
      <c r="E383" s="43"/>
      <c r="F383" s="43"/>
      <c r="G383" s="43"/>
      <c r="H383" s="43"/>
      <c r="I383" s="43"/>
      <c r="J383" s="43"/>
      <c r="K383" s="43"/>
      <c r="L383" s="43"/>
    </row>
    <row r="384" spans="1:12" ht="12.75">
      <c r="A384" s="43"/>
      <c r="B384" s="43"/>
      <c r="C384" s="43"/>
      <c r="D384" s="43"/>
      <c r="E384" s="43"/>
      <c r="F384" s="43"/>
      <c r="G384" s="43"/>
      <c r="H384" s="43"/>
      <c r="I384" s="43"/>
      <c r="J384" s="43"/>
      <c r="K384" s="43"/>
      <c r="L384" s="43"/>
    </row>
    <row r="385" spans="1:12" ht="12.75">
      <c r="A385" s="43"/>
      <c r="B385" s="43"/>
      <c r="C385" s="43"/>
      <c r="D385" s="43"/>
      <c r="E385" s="43"/>
      <c r="F385" s="43"/>
      <c r="G385" s="43"/>
      <c r="H385" s="43"/>
      <c r="I385" s="43"/>
      <c r="J385" s="43"/>
      <c r="K385" s="43"/>
      <c r="L385" s="43"/>
    </row>
    <row r="386" spans="1:12" ht="12.75">
      <c r="A386" s="43"/>
      <c r="B386" s="43"/>
      <c r="C386" s="43"/>
      <c r="D386" s="43"/>
      <c r="E386" s="43"/>
      <c r="F386" s="43"/>
      <c r="G386" s="43"/>
      <c r="H386" s="43"/>
      <c r="I386" s="43"/>
      <c r="J386" s="43"/>
      <c r="K386" s="43"/>
      <c r="L386" s="43"/>
    </row>
    <row r="387" spans="1:12" ht="12.75">
      <c r="A387" s="43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43"/>
    </row>
    <row r="388" spans="1:12" ht="12.75">
      <c r="A388" s="43"/>
      <c r="B388" s="43"/>
      <c r="C388" s="43"/>
      <c r="D388" s="43"/>
      <c r="E388" s="43"/>
      <c r="F388" s="43"/>
      <c r="G388" s="43"/>
      <c r="H388" s="43"/>
      <c r="I388" s="43"/>
      <c r="J388" s="43"/>
      <c r="K388" s="43"/>
      <c r="L388" s="43"/>
    </row>
    <row r="389" spans="1:12" ht="12.75">
      <c r="A389" s="43"/>
      <c r="B389" s="43"/>
      <c r="C389" s="43"/>
      <c r="D389" s="43"/>
      <c r="E389" s="43"/>
      <c r="F389" s="43"/>
      <c r="G389" s="43"/>
      <c r="H389" s="43"/>
      <c r="I389" s="43"/>
      <c r="J389" s="43"/>
      <c r="K389" s="43"/>
      <c r="L389" s="43"/>
    </row>
    <row r="390" spans="1:12" ht="12.75">
      <c r="A390" s="43"/>
      <c r="B390" s="43"/>
      <c r="C390" s="43"/>
      <c r="D390" s="43"/>
      <c r="E390" s="43"/>
      <c r="F390" s="43"/>
      <c r="G390" s="43"/>
      <c r="H390" s="43"/>
      <c r="I390" s="43"/>
      <c r="J390" s="43"/>
      <c r="K390" s="43"/>
      <c r="L390" s="43"/>
    </row>
    <row r="391" spans="1:12" ht="12.75">
      <c r="A391" s="43"/>
      <c r="B391" s="43"/>
      <c r="C391" s="43"/>
      <c r="D391" s="43"/>
      <c r="E391" s="43"/>
      <c r="F391" s="43"/>
      <c r="G391" s="43"/>
      <c r="H391" s="43"/>
      <c r="I391" s="43"/>
      <c r="J391" s="43"/>
      <c r="K391" s="43"/>
      <c r="L391" s="43"/>
    </row>
    <row r="392" spans="1:12" ht="12.75">
      <c r="A392" s="43"/>
      <c r="B392" s="43"/>
      <c r="C392" s="43"/>
      <c r="D392" s="43"/>
      <c r="E392" s="43"/>
      <c r="F392" s="43"/>
      <c r="G392" s="43"/>
      <c r="H392" s="43"/>
      <c r="I392" s="43"/>
      <c r="J392" s="43"/>
      <c r="K392" s="43"/>
      <c r="L392" s="43"/>
    </row>
    <row r="393" spans="1:12" ht="12.75">
      <c r="A393" s="43"/>
      <c r="B393" s="43"/>
      <c r="C393" s="43"/>
      <c r="D393" s="43"/>
      <c r="E393" s="43"/>
      <c r="F393" s="43"/>
      <c r="G393" s="43"/>
      <c r="H393" s="43"/>
      <c r="I393" s="43"/>
      <c r="J393" s="43"/>
      <c r="K393" s="43"/>
      <c r="L393" s="43"/>
    </row>
    <row r="394" spans="1:12" ht="12.75">
      <c r="A394" s="43"/>
      <c r="B394" s="43"/>
      <c r="C394" s="43"/>
      <c r="D394" s="43"/>
      <c r="E394" s="43"/>
      <c r="F394" s="43"/>
      <c r="G394" s="43"/>
      <c r="H394" s="43"/>
      <c r="I394" s="43"/>
      <c r="J394" s="43"/>
      <c r="K394" s="43"/>
      <c r="L394" s="43"/>
    </row>
    <row r="395" spans="1:12" ht="12.75">
      <c r="A395" s="43"/>
      <c r="B395" s="43"/>
      <c r="C395" s="43"/>
      <c r="D395" s="43"/>
      <c r="E395" s="43"/>
      <c r="F395" s="43"/>
      <c r="G395" s="43"/>
      <c r="H395" s="43"/>
      <c r="I395" s="43"/>
      <c r="J395" s="43"/>
      <c r="K395" s="43"/>
      <c r="L395" s="43"/>
    </row>
    <row r="396" spans="1:12" ht="12.75">
      <c r="A396" s="43"/>
      <c r="B396" s="43"/>
      <c r="C396" s="43"/>
      <c r="D396" s="43"/>
      <c r="E396" s="43"/>
      <c r="F396" s="43"/>
      <c r="G396" s="43"/>
      <c r="H396" s="43"/>
      <c r="I396" s="43"/>
      <c r="J396" s="43"/>
      <c r="K396" s="43"/>
      <c r="L396" s="43"/>
    </row>
    <row r="397" spans="1:12" ht="12.75">
      <c r="A397" s="43"/>
      <c r="B397" s="43"/>
      <c r="C397" s="43"/>
      <c r="D397" s="43"/>
      <c r="E397" s="43"/>
      <c r="F397" s="43"/>
      <c r="G397" s="43"/>
      <c r="H397" s="43"/>
      <c r="I397" s="43"/>
      <c r="J397" s="43"/>
      <c r="K397" s="43"/>
      <c r="L397" s="43"/>
    </row>
    <row r="398" spans="1:12" ht="12.75">
      <c r="A398" s="43"/>
      <c r="B398" s="43"/>
      <c r="C398" s="43"/>
      <c r="D398" s="43"/>
      <c r="E398" s="43"/>
      <c r="F398" s="43"/>
      <c r="G398" s="43"/>
      <c r="H398" s="43"/>
      <c r="I398" s="43"/>
      <c r="J398" s="43"/>
      <c r="K398" s="43"/>
      <c r="L398" s="43"/>
    </row>
    <row r="399" spans="1:12" ht="12.75">
      <c r="A399" s="43"/>
      <c r="B399" s="43"/>
      <c r="C399" s="43"/>
      <c r="D399" s="43"/>
      <c r="E399" s="43"/>
      <c r="F399" s="43"/>
      <c r="G399" s="43"/>
      <c r="H399" s="43"/>
      <c r="I399" s="43"/>
      <c r="J399" s="43"/>
      <c r="K399" s="43"/>
      <c r="L399" s="43"/>
    </row>
    <row r="400" spans="1:12" ht="12.75">
      <c r="A400" s="43"/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</row>
    <row r="401" spans="1:12" ht="12.75">
      <c r="A401" s="43"/>
      <c r="B401" s="43"/>
      <c r="C401" s="43"/>
      <c r="D401" s="43"/>
      <c r="E401" s="43"/>
      <c r="F401" s="43"/>
      <c r="G401" s="43"/>
      <c r="H401" s="43"/>
      <c r="I401" s="43"/>
      <c r="J401" s="43"/>
      <c r="K401" s="43"/>
      <c r="L401" s="43"/>
    </row>
    <row r="402" spans="1:12" ht="12.75">
      <c r="A402" s="43"/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</row>
    <row r="403" spans="1:12" ht="12.75">
      <c r="A403" s="43"/>
      <c r="B403" s="43"/>
      <c r="C403" s="43"/>
      <c r="D403" s="43"/>
      <c r="E403" s="43"/>
      <c r="F403" s="43"/>
      <c r="G403" s="43"/>
      <c r="H403" s="43"/>
      <c r="I403" s="43"/>
      <c r="J403" s="43"/>
      <c r="K403" s="43"/>
      <c r="L403" s="43"/>
    </row>
    <row r="404" spans="1:12" ht="12.75">
      <c r="A404" s="43"/>
      <c r="B404" s="43"/>
      <c r="C404" s="43"/>
      <c r="D404" s="43"/>
      <c r="E404" s="43"/>
      <c r="F404" s="43"/>
      <c r="G404" s="43"/>
      <c r="H404" s="43"/>
      <c r="I404" s="43"/>
      <c r="J404" s="43"/>
      <c r="K404" s="43"/>
      <c r="L404" s="43"/>
    </row>
    <row r="405" spans="1:12" ht="12.75">
      <c r="A405" s="43"/>
      <c r="B405" s="43"/>
      <c r="C405" s="43"/>
      <c r="D405" s="43"/>
      <c r="E405" s="43"/>
      <c r="F405" s="43"/>
      <c r="G405" s="43"/>
      <c r="H405" s="43"/>
      <c r="I405" s="43"/>
      <c r="J405" s="43"/>
      <c r="K405" s="43"/>
      <c r="L405" s="43"/>
    </row>
    <row r="406" spans="1:12" ht="12.75">
      <c r="A406" s="43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43"/>
    </row>
    <row r="407" spans="1:12" ht="12.75">
      <c r="A407" s="43"/>
      <c r="B407" s="43"/>
      <c r="C407" s="43"/>
      <c r="D407" s="43"/>
      <c r="E407" s="43"/>
      <c r="F407" s="43"/>
      <c r="G407" s="43"/>
      <c r="H407" s="43"/>
      <c r="I407" s="43"/>
      <c r="J407" s="43"/>
      <c r="K407" s="43"/>
      <c r="L407" s="43"/>
    </row>
    <row r="408" spans="1:12" ht="12.75">
      <c r="A408" s="43"/>
      <c r="B408" s="43"/>
      <c r="C408" s="43"/>
      <c r="D408" s="43"/>
      <c r="E408" s="43"/>
      <c r="F408" s="43"/>
      <c r="G408" s="43"/>
      <c r="H408" s="43"/>
      <c r="I408" s="43"/>
      <c r="J408" s="43"/>
      <c r="K408" s="43"/>
      <c r="L408" s="43"/>
    </row>
    <row r="409" spans="1:12" ht="12.75">
      <c r="A409" s="43"/>
      <c r="B409" s="43"/>
      <c r="C409" s="43"/>
      <c r="D409" s="43"/>
      <c r="E409" s="43"/>
      <c r="F409" s="43"/>
      <c r="G409" s="43"/>
      <c r="H409" s="43"/>
      <c r="I409" s="43"/>
      <c r="J409" s="43"/>
      <c r="K409" s="43"/>
      <c r="L409" s="43"/>
    </row>
    <row r="410" spans="1:12" ht="12.75">
      <c r="A410" s="43"/>
      <c r="B410" s="43"/>
      <c r="C410" s="43"/>
      <c r="D410" s="43"/>
      <c r="E410" s="43"/>
      <c r="F410" s="43"/>
      <c r="G410" s="43"/>
      <c r="H410" s="43"/>
      <c r="I410" s="43"/>
      <c r="J410" s="43"/>
      <c r="K410" s="43"/>
      <c r="L410" s="43"/>
    </row>
    <row r="411" spans="1:12" ht="12.75">
      <c r="A411" s="43"/>
      <c r="B411" s="43"/>
      <c r="C411" s="43"/>
      <c r="D411" s="43"/>
      <c r="E411" s="43"/>
      <c r="F411" s="43"/>
      <c r="G411" s="43"/>
      <c r="H411" s="43"/>
      <c r="I411" s="43"/>
      <c r="J411" s="43"/>
      <c r="K411" s="43"/>
      <c r="L411" s="43"/>
    </row>
    <row r="412" spans="1:12" ht="12.75">
      <c r="A412" s="43"/>
      <c r="B412" s="43"/>
      <c r="C412" s="43"/>
      <c r="D412" s="43"/>
      <c r="E412" s="43"/>
      <c r="F412" s="43"/>
      <c r="G412" s="43"/>
      <c r="H412" s="43"/>
      <c r="I412" s="43"/>
      <c r="J412" s="43"/>
      <c r="K412" s="43"/>
      <c r="L412" s="43"/>
    </row>
    <row r="413" spans="1:12" ht="12.75">
      <c r="A413" s="43"/>
      <c r="B413" s="43"/>
      <c r="C413" s="43"/>
      <c r="D413" s="43"/>
      <c r="E413" s="43"/>
      <c r="F413" s="43"/>
      <c r="G413" s="43"/>
      <c r="H413" s="43"/>
      <c r="I413" s="43"/>
      <c r="J413" s="43"/>
      <c r="K413" s="43"/>
      <c r="L413" s="43"/>
    </row>
    <row r="414" spans="1:12" ht="12.75">
      <c r="A414" s="43"/>
      <c r="B414" s="43"/>
      <c r="C414" s="43"/>
      <c r="D414" s="43"/>
      <c r="E414" s="43"/>
      <c r="F414" s="43"/>
      <c r="G414" s="43"/>
      <c r="H414" s="43"/>
      <c r="I414" s="43"/>
      <c r="J414" s="43"/>
      <c r="K414" s="43"/>
      <c r="L414" s="43"/>
    </row>
    <row r="415" spans="1:12" ht="12.75">
      <c r="A415" s="43"/>
      <c r="B415" s="43"/>
      <c r="C415" s="43"/>
      <c r="D415" s="43"/>
      <c r="E415" s="43"/>
      <c r="F415" s="43"/>
      <c r="G415" s="43"/>
      <c r="H415" s="43"/>
      <c r="I415" s="43"/>
      <c r="J415" s="43"/>
      <c r="K415" s="43"/>
      <c r="L415" s="43"/>
    </row>
    <row r="416" spans="1:12" ht="12.75">
      <c r="A416" s="43"/>
      <c r="B416" s="43"/>
      <c r="C416" s="43"/>
      <c r="D416" s="43"/>
      <c r="E416" s="43"/>
      <c r="F416" s="43"/>
      <c r="G416" s="43"/>
      <c r="H416" s="43"/>
      <c r="I416" s="43"/>
      <c r="J416" s="43"/>
      <c r="K416" s="43"/>
      <c r="L416" s="43"/>
    </row>
    <row r="417" spans="1:12" ht="12.75">
      <c r="A417" s="43"/>
      <c r="B417" s="43"/>
      <c r="C417" s="43"/>
      <c r="D417" s="43"/>
      <c r="E417" s="43"/>
      <c r="F417" s="43"/>
      <c r="G417" s="43"/>
      <c r="H417" s="43"/>
      <c r="I417" s="43"/>
      <c r="J417" s="43"/>
      <c r="K417" s="43"/>
      <c r="L417" s="43"/>
    </row>
    <row r="418" spans="1:12" ht="12.75">
      <c r="A418" s="43"/>
      <c r="B418" s="43"/>
      <c r="C418" s="43"/>
      <c r="D418" s="43"/>
      <c r="E418" s="43"/>
      <c r="F418" s="43"/>
      <c r="G418" s="43"/>
      <c r="H418" s="43"/>
      <c r="I418" s="43"/>
      <c r="J418" s="43"/>
      <c r="K418" s="43"/>
      <c r="L418" s="43"/>
    </row>
    <row r="419" spans="1:12" ht="12.75">
      <c r="A419" s="43"/>
      <c r="B419" s="43"/>
      <c r="C419" s="43"/>
      <c r="D419" s="43"/>
      <c r="E419" s="43"/>
      <c r="F419" s="43"/>
      <c r="G419" s="43"/>
      <c r="H419" s="43"/>
      <c r="I419" s="43"/>
      <c r="J419" s="43"/>
      <c r="K419" s="43"/>
      <c r="L419" s="43"/>
    </row>
    <row r="420" spans="1:12" ht="12.75">
      <c r="A420" s="43"/>
      <c r="B420" s="43"/>
      <c r="C420" s="43"/>
      <c r="D420" s="43"/>
      <c r="E420" s="43"/>
      <c r="F420" s="43"/>
      <c r="G420" s="43"/>
      <c r="H420" s="43"/>
      <c r="I420" s="43"/>
      <c r="J420" s="43"/>
      <c r="K420" s="43"/>
      <c r="L420" s="43"/>
    </row>
    <row r="421" spans="1:12" ht="12.75">
      <c r="A421" s="43"/>
      <c r="B421" s="43"/>
      <c r="C421" s="43"/>
      <c r="D421" s="43"/>
      <c r="E421" s="43"/>
      <c r="F421" s="43"/>
      <c r="G421" s="43"/>
      <c r="H421" s="43"/>
      <c r="I421" s="43"/>
      <c r="J421" s="43"/>
      <c r="K421" s="43"/>
      <c r="L421" s="43"/>
    </row>
    <row r="422" spans="1:12" ht="12.75">
      <c r="A422" s="43"/>
      <c r="B422" s="43"/>
      <c r="C422" s="43"/>
      <c r="D422" s="43"/>
      <c r="E422" s="43"/>
      <c r="F422" s="43"/>
      <c r="G422" s="43"/>
      <c r="H422" s="43"/>
      <c r="I422" s="43"/>
      <c r="J422" s="43"/>
      <c r="K422" s="43"/>
      <c r="L422" s="43"/>
    </row>
    <row r="423" spans="1:12" ht="12.75">
      <c r="A423" s="43"/>
      <c r="B423" s="43"/>
      <c r="C423" s="43"/>
      <c r="D423" s="43"/>
      <c r="E423" s="43"/>
      <c r="F423" s="43"/>
      <c r="G423" s="43"/>
      <c r="H423" s="43"/>
      <c r="I423" s="43"/>
      <c r="J423" s="43"/>
      <c r="K423" s="43"/>
      <c r="L423" s="43"/>
    </row>
    <row r="424" spans="1:12" ht="12.75">
      <c r="A424" s="43"/>
      <c r="B424" s="43"/>
      <c r="C424" s="43"/>
      <c r="D424" s="43"/>
      <c r="E424" s="43"/>
      <c r="F424" s="43"/>
      <c r="G424" s="43"/>
      <c r="H424" s="43"/>
      <c r="I424" s="43"/>
      <c r="J424" s="43"/>
      <c r="K424" s="43"/>
      <c r="L424" s="43"/>
    </row>
    <row r="425" spans="1:12" ht="12.75">
      <c r="A425" s="43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43"/>
    </row>
    <row r="426" spans="1:12" ht="12.75">
      <c r="A426" s="43"/>
      <c r="B426" s="43"/>
      <c r="C426" s="43"/>
      <c r="D426" s="43"/>
      <c r="E426" s="43"/>
      <c r="F426" s="43"/>
      <c r="G426" s="43"/>
      <c r="H426" s="43"/>
      <c r="I426" s="43"/>
      <c r="J426" s="43"/>
      <c r="K426" s="43"/>
      <c r="L426" s="43"/>
    </row>
    <row r="427" spans="1:12" ht="12.75">
      <c r="A427" s="43"/>
      <c r="B427" s="43"/>
      <c r="C427" s="43"/>
      <c r="D427" s="43"/>
      <c r="E427" s="43"/>
      <c r="F427" s="43"/>
      <c r="G427" s="43"/>
      <c r="H427" s="43"/>
      <c r="I427" s="43"/>
      <c r="J427" s="43"/>
      <c r="K427" s="43"/>
      <c r="L427" s="43"/>
    </row>
    <row r="428" spans="1:12" ht="12.75">
      <c r="A428" s="43"/>
      <c r="B428" s="43"/>
      <c r="C428" s="43"/>
      <c r="D428" s="43"/>
      <c r="E428" s="43"/>
      <c r="F428" s="43"/>
      <c r="G428" s="43"/>
      <c r="H428" s="43"/>
      <c r="I428" s="43"/>
      <c r="J428" s="43"/>
      <c r="K428" s="43"/>
      <c r="L428" s="43"/>
    </row>
    <row r="429" spans="1:12" ht="12.75">
      <c r="A429" s="43"/>
      <c r="B429" s="43"/>
      <c r="C429" s="43"/>
      <c r="D429" s="43"/>
      <c r="E429" s="43"/>
      <c r="F429" s="43"/>
      <c r="G429" s="43"/>
      <c r="H429" s="43"/>
      <c r="I429" s="43"/>
      <c r="J429" s="43"/>
      <c r="K429" s="43"/>
      <c r="L429" s="43"/>
    </row>
    <row r="430" spans="1:12" ht="12.75">
      <c r="A430" s="43"/>
      <c r="B430" s="43"/>
      <c r="C430" s="43"/>
      <c r="D430" s="43"/>
      <c r="E430" s="43"/>
      <c r="F430" s="43"/>
      <c r="G430" s="43"/>
      <c r="H430" s="43"/>
      <c r="I430" s="43"/>
      <c r="J430" s="43"/>
      <c r="K430" s="43"/>
      <c r="L430" s="43"/>
    </row>
    <row r="431" spans="1:12" ht="12.75">
      <c r="A431" s="43"/>
      <c r="B431" s="43"/>
      <c r="C431" s="43"/>
      <c r="D431" s="43"/>
      <c r="E431" s="43"/>
      <c r="F431" s="43"/>
      <c r="G431" s="43"/>
      <c r="H431" s="43"/>
      <c r="I431" s="43"/>
      <c r="J431" s="43"/>
      <c r="K431" s="43"/>
      <c r="L431" s="43"/>
    </row>
    <row r="432" spans="1:12" ht="12.75">
      <c r="A432" s="43"/>
      <c r="B432" s="43"/>
      <c r="C432" s="43"/>
      <c r="D432" s="43"/>
      <c r="E432" s="43"/>
      <c r="F432" s="43"/>
      <c r="G432" s="43"/>
      <c r="H432" s="43"/>
      <c r="I432" s="43"/>
      <c r="J432" s="43"/>
      <c r="K432" s="43"/>
      <c r="L432" s="43"/>
    </row>
    <row r="433" spans="1:12" ht="12.75">
      <c r="A433" s="43"/>
      <c r="B433" s="43"/>
      <c r="C433" s="43"/>
      <c r="D433" s="43"/>
      <c r="E433" s="43"/>
      <c r="F433" s="43"/>
      <c r="G433" s="43"/>
      <c r="H433" s="43"/>
      <c r="I433" s="43"/>
      <c r="J433" s="43"/>
      <c r="K433" s="43"/>
      <c r="L433" s="43"/>
    </row>
    <row r="434" spans="1:12" ht="12.75">
      <c r="A434" s="43"/>
      <c r="B434" s="43"/>
      <c r="C434" s="43"/>
      <c r="D434" s="43"/>
      <c r="E434" s="43"/>
      <c r="F434" s="43"/>
      <c r="G434" s="43"/>
      <c r="H434" s="43"/>
      <c r="I434" s="43"/>
      <c r="J434" s="43"/>
      <c r="K434" s="43"/>
      <c r="L434" s="43"/>
    </row>
    <row r="435" spans="1:12" ht="12.75">
      <c r="A435" s="43"/>
      <c r="B435" s="43"/>
      <c r="C435" s="43"/>
      <c r="D435" s="43"/>
      <c r="E435" s="43"/>
      <c r="F435" s="43"/>
      <c r="G435" s="43"/>
      <c r="H435" s="43"/>
      <c r="I435" s="43"/>
      <c r="J435" s="43"/>
      <c r="K435" s="43"/>
      <c r="L435" s="43"/>
    </row>
    <row r="436" spans="1:12" ht="12.75">
      <c r="A436" s="43"/>
      <c r="B436" s="43"/>
      <c r="C436" s="43"/>
      <c r="D436" s="43"/>
      <c r="E436" s="43"/>
      <c r="F436" s="43"/>
      <c r="G436" s="43"/>
      <c r="H436" s="43"/>
      <c r="I436" s="43"/>
      <c r="J436" s="43"/>
      <c r="K436" s="43"/>
      <c r="L436" s="43"/>
    </row>
    <row r="437" spans="1:12" ht="12.75">
      <c r="A437" s="43"/>
      <c r="B437" s="43"/>
      <c r="C437" s="43"/>
      <c r="D437" s="43"/>
      <c r="E437" s="43"/>
      <c r="F437" s="43"/>
      <c r="G437" s="43"/>
      <c r="H437" s="43"/>
      <c r="I437" s="43"/>
      <c r="J437" s="43"/>
      <c r="K437" s="43"/>
      <c r="L437" s="43"/>
    </row>
    <row r="438" spans="1:12" ht="12.75">
      <c r="A438" s="43"/>
      <c r="B438" s="43"/>
      <c r="C438" s="43"/>
      <c r="D438" s="43"/>
      <c r="E438" s="43"/>
      <c r="F438" s="43"/>
      <c r="G438" s="43"/>
      <c r="H438" s="43"/>
      <c r="I438" s="43"/>
      <c r="J438" s="43"/>
      <c r="K438" s="43"/>
      <c r="L438" s="43"/>
    </row>
    <row r="439" spans="1:12" ht="12.75">
      <c r="A439" s="43"/>
      <c r="B439" s="43"/>
      <c r="C439" s="43"/>
      <c r="D439" s="43"/>
      <c r="E439" s="43"/>
      <c r="F439" s="43"/>
      <c r="G439" s="43"/>
      <c r="H439" s="43"/>
      <c r="I439" s="43"/>
      <c r="J439" s="43"/>
      <c r="K439" s="43"/>
      <c r="L439" s="43"/>
    </row>
    <row r="440" spans="1:12" ht="12.75">
      <c r="A440" s="43"/>
      <c r="B440" s="43"/>
      <c r="C440" s="43"/>
      <c r="D440" s="43"/>
      <c r="E440" s="43"/>
      <c r="F440" s="43"/>
      <c r="G440" s="43"/>
      <c r="H440" s="43"/>
      <c r="I440" s="43"/>
      <c r="J440" s="43"/>
      <c r="K440" s="43"/>
      <c r="L440" s="43"/>
    </row>
    <row r="441" spans="1:12" ht="12.75">
      <c r="A441" s="43"/>
      <c r="B441" s="43"/>
      <c r="C441" s="43"/>
      <c r="D441" s="43"/>
      <c r="E441" s="43"/>
      <c r="F441" s="43"/>
      <c r="G441" s="43"/>
      <c r="H441" s="43"/>
      <c r="I441" s="43"/>
      <c r="J441" s="43"/>
      <c r="K441" s="43"/>
      <c r="L441" s="43"/>
    </row>
    <row r="442" spans="1:12" ht="12.75">
      <c r="A442" s="43"/>
      <c r="B442" s="43"/>
      <c r="C442" s="43"/>
      <c r="D442" s="43"/>
      <c r="E442" s="43"/>
      <c r="F442" s="43"/>
      <c r="G442" s="43"/>
      <c r="H442" s="43"/>
      <c r="I442" s="43"/>
      <c r="J442" s="43"/>
      <c r="K442" s="43"/>
      <c r="L442" s="43"/>
    </row>
    <row r="443" spans="1:12" ht="12.75">
      <c r="A443" s="43"/>
      <c r="B443" s="43"/>
      <c r="C443" s="43"/>
      <c r="D443" s="43"/>
      <c r="E443" s="43"/>
      <c r="F443" s="43"/>
      <c r="G443" s="43"/>
      <c r="H443" s="43"/>
      <c r="I443" s="43"/>
      <c r="J443" s="43"/>
      <c r="K443" s="43"/>
      <c r="L443" s="43"/>
    </row>
    <row r="444" spans="1:12" ht="12.75">
      <c r="A444" s="43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43"/>
    </row>
    <row r="445" spans="1:12" ht="12.75">
      <c r="A445" s="43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43"/>
    </row>
    <row r="446" spans="1:12" ht="12.75">
      <c r="A446" s="43"/>
      <c r="B446" s="43"/>
      <c r="C446" s="43"/>
      <c r="D446" s="43"/>
      <c r="E446" s="43"/>
      <c r="F446" s="43"/>
      <c r="G446" s="43"/>
      <c r="H446" s="43"/>
      <c r="I446" s="43"/>
      <c r="J446" s="43"/>
      <c r="K446" s="43"/>
      <c r="L446" s="43"/>
    </row>
    <row r="447" spans="1:12" ht="12.75">
      <c r="A447" s="43"/>
      <c r="B447" s="43"/>
      <c r="C447" s="43"/>
      <c r="D447" s="43"/>
      <c r="E447" s="43"/>
      <c r="F447" s="43"/>
      <c r="G447" s="43"/>
      <c r="H447" s="43"/>
      <c r="I447" s="43"/>
      <c r="J447" s="43"/>
      <c r="K447" s="43"/>
      <c r="L447" s="43"/>
    </row>
    <row r="448" spans="1:12" ht="12.75">
      <c r="A448" s="43"/>
      <c r="B448" s="43"/>
      <c r="C448" s="43"/>
      <c r="D448" s="43"/>
      <c r="E448" s="43"/>
      <c r="F448" s="43"/>
      <c r="G448" s="43"/>
      <c r="H448" s="43"/>
      <c r="I448" s="43"/>
      <c r="J448" s="43"/>
      <c r="K448" s="43"/>
      <c r="L448" s="43"/>
    </row>
    <row r="449" spans="1:12" ht="12.75">
      <c r="A449" s="43"/>
      <c r="B449" s="43"/>
      <c r="C449" s="43"/>
      <c r="D449" s="43"/>
      <c r="E449" s="43"/>
      <c r="F449" s="43"/>
      <c r="G449" s="43"/>
      <c r="H449" s="43"/>
      <c r="I449" s="43"/>
      <c r="J449" s="43"/>
      <c r="K449" s="43"/>
      <c r="L449" s="43"/>
    </row>
    <row r="450" spans="1:12" ht="12.75">
      <c r="A450" s="43"/>
      <c r="B450" s="43"/>
      <c r="C450" s="43"/>
      <c r="D450" s="43"/>
      <c r="E450" s="43"/>
      <c r="F450" s="43"/>
      <c r="G450" s="43"/>
      <c r="H450" s="43"/>
      <c r="I450" s="43"/>
      <c r="J450" s="43"/>
      <c r="K450" s="43"/>
      <c r="L450" s="43"/>
    </row>
    <row r="451" spans="1:12" ht="12.75">
      <c r="A451" s="43"/>
      <c r="B451" s="43"/>
      <c r="C451" s="43"/>
      <c r="D451" s="43"/>
      <c r="E451" s="43"/>
      <c r="F451" s="43"/>
      <c r="G451" s="43"/>
      <c r="H451" s="43"/>
      <c r="I451" s="43"/>
      <c r="J451" s="43"/>
      <c r="K451" s="43"/>
      <c r="L451" s="43"/>
    </row>
    <row r="452" spans="1:12" ht="12.75">
      <c r="A452" s="43"/>
      <c r="B452" s="43"/>
      <c r="C452" s="43"/>
      <c r="D452" s="43"/>
      <c r="E452" s="43"/>
      <c r="F452" s="43"/>
      <c r="G452" s="43"/>
      <c r="H452" s="43"/>
      <c r="I452" s="43"/>
      <c r="J452" s="43"/>
      <c r="K452" s="43"/>
      <c r="L452" s="43"/>
    </row>
    <row r="453" spans="1:12" ht="12.75">
      <c r="A453" s="43"/>
      <c r="B453" s="43"/>
      <c r="C453" s="43"/>
      <c r="D453" s="43"/>
      <c r="E453" s="43"/>
      <c r="F453" s="43"/>
      <c r="G453" s="43"/>
      <c r="H453" s="43"/>
      <c r="I453" s="43"/>
      <c r="J453" s="43"/>
      <c r="K453" s="43"/>
      <c r="L453" s="43"/>
    </row>
    <row r="454" spans="1:12" ht="12.75">
      <c r="A454" s="43"/>
      <c r="B454" s="43"/>
      <c r="C454" s="43"/>
      <c r="D454" s="43"/>
      <c r="E454" s="43"/>
      <c r="F454" s="43"/>
      <c r="G454" s="43"/>
      <c r="H454" s="43"/>
      <c r="I454" s="43"/>
      <c r="J454" s="43"/>
      <c r="K454" s="43"/>
      <c r="L454" s="43"/>
    </row>
    <row r="455" spans="1:12" ht="12.75">
      <c r="A455" s="43"/>
      <c r="B455" s="43"/>
      <c r="C455" s="43"/>
      <c r="D455" s="43"/>
      <c r="E455" s="43"/>
      <c r="F455" s="43"/>
      <c r="G455" s="43"/>
      <c r="H455" s="43"/>
      <c r="I455" s="43"/>
      <c r="J455" s="43"/>
      <c r="K455" s="43"/>
      <c r="L455" s="43"/>
    </row>
    <row r="456" spans="1:12" ht="12.75">
      <c r="A456" s="43"/>
      <c r="B456" s="43"/>
      <c r="C456" s="43"/>
      <c r="D456" s="43"/>
      <c r="E456" s="43"/>
      <c r="F456" s="43"/>
      <c r="G456" s="43"/>
      <c r="H456" s="43"/>
      <c r="I456" s="43"/>
      <c r="J456" s="43"/>
      <c r="K456" s="43"/>
      <c r="L456" s="43"/>
    </row>
    <row r="457" spans="1:12" ht="12.75">
      <c r="A457" s="43"/>
      <c r="B457" s="43"/>
      <c r="C457" s="43"/>
      <c r="D457" s="43"/>
      <c r="E457" s="43"/>
      <c r="F457" s="43"/>
      <c r="G457" s="43"/>
      <c r="H457" s="43"/>
      <c r="I457" s="43"/>
      <c r="J457" s="43"/>
      <c r="K457" s="43"/>
      <c r="L457" s="43"/>
    </row>
    <row r="458" spans="1:12" ht="12.75">
      <c r="A458" s="43"/>
      <c r="B458" s="43"/>
      <c r="C458" s="43"/>
      <c r="D458" s="43"/>
      <c r="E458" s="43"/>
      <c r="F458" s="43"/>
      <c r="G458" s="43"/>
      <c r="H458" s="43"/>
      <c r="I458" s="43"/>
      <c r="J458" s="43"/>
      <c r="K458" s="43"/>
      <c r="L458" s="43"/>
    </row>
    <row r="459" spans="1:12" ht="12.75">
      <c r="A459" s="43"/>
      <c r="B459" s="43"/>
      <c r="C459" s="43"/>
      <c r="D459" s="43"/>
      <c r="E459" s="43"/>
      <c r="F459" s="43"/>
      <c r="G459" s="43"/>
      <c r="H459" s="43"/>
      <c r="I459" s="43"/>
      <c r="J459" s="43"/>
      <c r="K459" s="43"/>
      <c r="L459" s="43"/>
    </row>
    <row r="460" spans="1:12" ht="12.75">
      <c r="A460" s="43"/>
      <c r="B460" s="43"/>
      <c r="C460" s="43"/>
      <c r="D460" s="43"/>
      <c r="E460" s="43"/>
      <c r="F460" s="43"/>
      <c r="G460" s="43"/>
      <c r="H460" s="43"/>
      <c r="I460" s="43"/>
      <c r="J460" s="43"/>
      <c r="K460" s="43"/>
      <c r="L460" s="43"/>
    </row>
    <row r="461" spans="1:12" ht="12.75">
      <c r="A461" s="43"/>
      <c r="B461" s="43"/>
      <c r="C461" s="43"/>
      <c r="D461" s="43"/>
      <c r="E461" s="43"/>
      <c r="F461" s="43"/>
      <c r="G461" s="43"/>
      <c r="H461" s="43"/>
      <c r="I461" s="43"/>
      <c r="J461" s="43"/>
      <c r="K461" s="43"/>
      <c r="L461" s="43"/>
    </row>
    <row r="462" spans="1:12" ht="12.75">
      <c r="A462" s="43"/>
      <c r="B462" s="43"/>
      <c r="C462" s="43"/>
      <c r="D462" s="43"/>
      <c r="E462" s="43"/>
      <c r="F462" s="43"/>
      <c r="G462" s="43"/>
      <c r="H462" s="43"/>
      <c r="I462" s="43"/>
      <c r="J462" s="43"/>
      <c r="K462" s="43"/>
      <c r="L462" s="43"/>
    </row>
    <row r="463" spans="1:12" ht="12.75">
      <c r="A463" s="43"/>
      <c r="B463" s="43"/>
      <c r="C463" s="43"/>
      <c r="D463" s="43"/>
      <c r="E463" s="43"/>
      <c r="F463" s="43"/>
      <c r="G463" s="43"/>
      <c r="H463" s="43"/>
      <c r="I463" s="43"/>
      <c r="J463" s="43"/>
      <c r="K463" s="43"/>
      <c r="L463" s="43"/>
    </row>
    <row r="464" spans="1:12" ht="12.75">
      <c r="A464" s="43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43"/>
    </row>
    <row r="465" spans="1:12" ht="12.75">
      <c r="A465" s="43"/>
      <c r="B465" s="43"/>
      <c r="C465" s="43"/>
      <c r="D465" s="43"/>
      <c r="E465" s="43"/>
      <c r="F465" s="43"/>
      <c r="G465" s="43"/>
      <c r="H465" s="43"/>
      <c r="I465" s="43"/>
      <c r="J465" s="43"/>
      <c r="K465" s="43"/>
      <c r="L465" s="43"/>
    </row>
    <row r="466" spans="1:12" ht="12.75">
      <c r="A466" s="43"/>
      <c r="B466" s="43"/>
      <c r="C466" s="43"/>
      <c r="D466" s="43"/>
      <c r="E466" s="43"/>
      <c r="F466" s="43"/>
      <c r="G466" s="43"/>
      <c r="H466" s="43"/>
      <c r="I466" s="43"/>
      <c r="J466" s="43"/>
      <c r="K466" s="43"/>
      <c r="L466" s="43"/>
    </row>
    <row r="467" spans="1:12" ht="12.75">
      <c r="A467" s="43"/>
      <c r="B467" s="43"/>
      <c r="C467" s="43"/>
      <c r="D467" s="43"/>
      <c r="E467" s="43"/>
      <c r="F467" s="43"/>
      <c r="G467" s="43"/>
      <c r="H467" s="43"/>
      <c r="I467" s="43"/>
      <c r="J467" s="43"/>
      <c r="K467" s="43"/>
      <c r="L467" s="43"/>
    </row>
    <row r="468" spans="1:12" ht="12.75">
      <c r="A468" s="43"/>
      <c r="B468" s="43"/>
      <c r="C468" s="43"/>
      <c r="D468" s="43"/>
      <c r="E468" s="43"/>
      <c r="F468" s="43"/>
      <c r="G468" s="43"/>
      <c r="H468" s="43"/>
      <c r="I468" s="43"/>
      <c r="J468" s="43"/>
      <c r="K468" s="43"/>
      <c r="L468" s="43"/>
    </row>
    <row r="469" spans="1:12" ht="12.75">
      <c r="A469" s="43"/>
      <c r="B469" s="43"/>
      <c r="C469" s="43"/>
      <c r="D469" s="43"/>
      <c r="E469" s="43"/>
      <c r="F469" s="43"/>
      <c r="G469" s="43"/>
      <c r="H469" s="43"/>
      <c r="I469" s="43"/>
      <c r="J469" s="43"/>
      <c r="K469" s="43"/>
      <c r="L469" s="43"/>
    </row>
    <row r="470" spans="1:12" ht="12.75">
      <c r="A470" s="43"/>
      <c r="B470" s="43"/>
      <c r="C470" s="43"/>
      <c r="D470" s="43"/>
      <c r="E470" s="43"/>
      <c r="F470" s="43"/>
      <c r="G470" s="43"/>
      <c r="H470" s="43"/>
      <c r="I470" s="43"/>
      <c r="J470" s="43"/>
      <c r="K470" s="43"/>
      <c r="L470" s="43"/>
    </row>
    <row r="471" spans="1:12" ht="12.75">
      <c r="A471" s="43"/>
      <c r="B471" s="43"/>
      <c r="C471" s="43"/>
      <c r="D471" s="43"/>
      <c r="E471" s="43"/>
      <c r="F471" s="43"/>
      <c r="G471" s="43"/>
      <c r="H471" s="43"/>
      <c r="I471" s="43"/>
      <c r="J471" s="43"/>
      <c r="K471" s="43"/>
      <c r="L471" s="43"/>
    </row>
    <row r="472" spans="1:12" ht="12.75">
      <c r="A472" s="43"/>
      <c r="B472" s="43"/>
      <c r="C472" s="43"/>
      <c r="D472" s="43"/>
      <c r="E472" s="43"/>
      <c r="F472" s="43"/>
      <c r="G472" s="43"/>
      <c r="H472" s="43"/>
      <c r="I472" s="43"/>
      <c r="J472" s="43"/>
      <c r="K472" s="43"/>
      <c r="L472" s="43"/>
    </row>
    <row r="473" spans="1:12" ht="12.75">
      <c r="A473" s="43"/>
      <c r="B473" s="43"/>
      <c r="C473" s="43"/>
      <c r="D473" s="43"/>
      <c r="E473" s="43"/>
      <c r="F473" s="43"/>
      <c r="G473" s="43"/>
      <c r="H473" s="43"/>
      <c r="I473" s="43"/>
      <c r="J473" s="43"/>
      <c r="K473" s="43"/>
      <c r="L473" s="43"/>
    </row>
    <row r="474" spans="1:12" ht="12.75">
      <c r="A474" s="43"/>
      <c r="B474" s="43"/>
      <c r="C474" s="43"/>
      <c r="D474" s="43"/>
      <c r="E474" s="43"/>
      <c r="F474" s="43"/>
      <c r="G474" s="43"/>
      <c r="H474" s="43"/>
      <c r="I474" s="43"/>
      <c r="J474" s="43"/>
      <c r="K474" s="43"/>
      <c r="L474" s="43"/>
    </row>
    <row r="475" spans="1:12" ht="12.75">
      <c r="A475" s="43"/>
      <c r="B475" s="43"/>
      <c r="C475" s="43"/>
      <c r="D475" s="43"/>
      <c r="E475" s="43"/>
      <c r="F475" s="43"/>
      <c r="G475" s="43"/>
      <c r="H475" s="43"/>
      <c r="I475" s="43"/>
      <c r="J475" s="43"/>
      <c r="K475" s="43"/>
      <c r="L475" s="43"/>
    </row>
    <row r="476" spans="1:12" ht="12.75">
      <c r="A476" s="43"/>
      <c r="B476" s="43"/>
      <c r="C476" s="43"/>
      <c r="D476" s="43"/>
      <c r="E476" s="43"/>
      <c r="F476" s="43"/>
      <c r="G476" s="43"/>
      <c r="H476" s="43"/>
      <c r="I476" s="43"/>
      <c r="J476" s="43"/>
      <c r="K476" s="43"/>
      <c r="L476" s="43"/>
    </row>
    <row r="477" spans="1:12" ht="12.75">
      <c r="A477" s="43"/>
      <c r="B477" s="43"/>
      <c r="C477" s="43"/>
      <c r="D477" s="43"/>
      <c r="E477" s="43"/>
      <c r="F477" s="43"/>
      <c r="G477" s="43"/>
      <c r="H477" s="43"/>
      <c r="I477" s="43"/>
      <c r="J477" s="43"/>
      <c r="K477" s="43"/>
      <c r="L477" s="43"/>
    </row>
    <row r="478" spans="1:12" ht="12.75">
      <c r="A478" s="43"/>
      <c r="B478" s="43"/>
      <c r="C478" s="43"/>
      <c r="D478" s="43"/>
      <c r="E478" s="43"/>
      <c r="F478" s="43"/>
      <c r="G478" s="43"/>
      <c r="H478" s="43"/>
      <c r="I478" s="43"/>
      <c r="J478" s="43"/>
      <c r="K478" s="43"/>
      <c r="L478" s="43"/>
    </row>
    <row r="479" spans="1:12" ht="12.75">
      <c r="A479" s="43"/>
      <c r="B479" s="43"/>
      <c r="C479" s="43"/>
      <c r="D479" s="43"/>
      <c r="E479" s="43"/>
      <c r="F479" s="43"/>
      <c r="G479" s="43"/>
      <c r="H479" s="43"/>
      <c r="I479" s="43"/>
      <c r="J479" s="43"/>
      <c r="K479" s="43"/>
      <c r="L479" s="43"/>
    </row>
    <row r="480" spans="1:12" ht="12.75">
      <c r="A480" s="43"/>
      <c r="B480" s="43"/>
      <c r="C480" s="43"/>
      <c r="D480" s="43"/>
      <c r="E480" s="43"/>
      <c r="F480" s="43"/>
      <c r="G480" s="43"/>
      <c r="H480" s="43"/>
      <c r="I480" s="43"/>
      <c r="J480" s="43"/>
      <c r="K480" s="43"/>
      <c r="L480" s="43"/>
    </row>
    <row r="481" spans="1:12" ht="12.75">
      <c r="A481" s="43"/>
      <c r="B481" s="43"/>
      <c r="C481" s="43"/>
      <c r="D481" s="43"/>
      <c r="E481" s="43"/>
      <c r="F481" s="43"/>
      <c r="G481" s="43"/>
      <c r="H481" s="43"/>
      <c r="I481" s="43"/>
      <c r="J481" s="43"/>
      <c r="K481" s="43"/>
      <c r="L481" s="43"/>
    </row>
    <row r="482" spans="1:12" ht="12.75">
      <c r="A482" s="43"/>
      <c r="B482" s="43"/>
      <c r="C482" s="43"/>
      <c r="D482" s="43"/>
      <c r="E482" s="43"/>
      <c r="F482" s="43"/>
      <c r="G482" s="43"/>
      <c r="H482" s="43"/>
      <c r="I482" s="43"/>
      <c r="J482" s="43"/>
      <c r="K482" s="43"/>
      <c r="L482" s="43"/>
    </row>
    <row r="483" spans="1:12" ht="12.75">
      <c r="A483" s="43"/>
      <c r="B483" s="43"/>
      <c r="C483" s="43"/>
      <c r="D483" s="43"/>
      <c r="E483" s="43"/>
      <c r="F483" s="43"/>
      <c r="G483" s="43"/>
      <c r="H483" s="43"/>
      <c r="I483" s="43"/>
      <c r="J483" s="43"/>
      <c r="K483" s="43"/>
      <c r="L483" s="43"/>
    </row>
    <row r="484" spans="1:12" ht="12.75">
      <c r="A484" s="43"/>
      <c r="B484" s="43"/>
      <c r="C484" s="43"/>
      <c r="D484" s="43"/>
      <c r="E484" s="43"/>
      <c r="F484" s="43"/>
      <c r="G484" s="43"/>
      <c r="H484" s="43"/>
      <c r="I484" s="43"/>
      <c r="J484" s="43"/>
      <c r="K484" s="43"/>
      <c r="L484" s="43"/>
    </row>
    <row r="485" spans="1:12" ht="12.75">
      <c r="A485" s="43"/>
      <c r="B485" s="43"/>
      <c r="C485" s="43"/>
      <c r="D485" s="43"/>
      <c r="E485" s="43"/>
      <c r="F485" s="43"/>
      <c r="G485" s="43"/>
      <c r="H485" s="43"/>
      <c r="I485" s="43"/>
      <c r="J485" s="43"/>
      <c r="K485" s="43"/>
      <c r="L485" s="43"/>
    </row>
    <row r="486" spans="1:12" ht="12.75">
      <c r="A486" s="43"/>
      <c r="B486" s="43"/>
      <c r="C486" s="43"/>
      <c r="D486" s="43"/>
      <c r="E486" s="43"/>
      <c r="F486" s="43"/>
      <c r="G486" s="43"/>
      <c r="H486" s="43"/>
      <c r="I486" s="43"/>
      <c r="J486" s="43"/>
      <c r="K486" s="43"/>
      <c r="L486" s="43"/>
    </row>
    <row r="487" spans="1:12" ht="12.75">
      <c r="A487" s="43"/>
      <c r="B487" s="43"/>
      <c r="C487" s="43"/>
      <c r="D487" s="43"/>
      <c r="E487" s="43"/>
      <c r="F487" s="43"/>
      <c r="G487" s="43"/>
      <c r="H487" s="43"/>
      <c r="I487" s="43"/>
      <c r="J487" s="43"/>
      <c r="K487" s="43"/>
      <c r="L487" s="43"/>
    </row>
    <row r="488" spans="1:12" ht="12.75">
      <c r="A488" s="43"/>
      <c r="B488" s="43"/>
      <c r="C488" s="43"/>
      <c r="D488" s="43"/>
      <c r="E488" s="43"/>
      <c r="F488" s="43"/>
      <c r="G488" s="43"/>
      <c r="H488" s="43"/>
      <c r="I488" s="43"/>
      <c r="J488" s="43"/>
      <c r="K488" s="43"/>
      <c r="L488" s="43"/>
    </row>
    <row r="489" spans="1:12" ht="12.75">
      <c r="A489" s="43"/>
      <c r="B489" s="43"/>
      <c r="C489" s="43"/>
      <c r="D489" s="43"/>
      <c r="E489" s="43"/>
      <c r="F489" s="43"/>
      <c r="G489" s="43"/>
      <c r="H489" s="43"/>
      <c r="I489" s="43"/>
      <c r="J489" s="43"/>
      <c r="K489" s="43"/>
      <c r="L489" s="43"/>
    </row>
    <row r="490" spans="1:12" ht="12.75">
      <c r="A490" s="43"/>
      <c r="B490" s="43"/>
      <c r="C490" s="43"/>
      <c r="D490" s="43"/>
      <c r="E490" s="43"/>
      <c r="F490" s="43"/>
      <c r="G490" s="43"/>
      <c r="H490" s="43"/>
      <c r="I490" s="43"/>
      <c r="J490" s="43"/>
      <c r="K490" s="43"/>
      <c r="L490" s="43"/>
    </row>
    <row r="491" spans="1:12" ht="12.75">
      <c r="A491" s="43"/>
      <c r="B491" s="43"/>
      <c r="C491" s="43"/>
      <c r="D491" s="43"/>
      <c r="E491" s="43"/>
      <c r="F491" s="43"/>
      <c r="G491" s="43"/>
      <c r="H491" s="43"/>
      <c r="I491" s="43"/>
      <c r="J491" s="43"/>
      <c r="K491" s="43"/>
      <c r="L491" s="43"/>
    </row>
    <row r="492" spans="1:12" ht="12.75">
      <c r="A492" s="43"/>
      <c r="B492" s="43"/>
      <c r="C492" s="43"/>
      <c r="D492" s="43"/>
      <c r="E492" s="43"/>
      <c r="F492" s="43"/>
      <c r="G492" s="43"/>
      <c r="H492" s="43"/>
      <c r="I492" s="43"/>
      <c r="J492" s="43"/>
      <c r="K492" s="43"/>
      <c r="L492" s="43"/>
    </row>
    <row r="493" spans="1:12" ht="12.75">
      <c r="A493" s="43"/>
      <c r="B493" s="43"/>
      <c r="C493" s="43"/>
      <c r="D493" s="43"/>
      <c r="E493" s="43"/>
      <c r="F493" s="43"/>
      <c r="G493" s="43"/>
      <c r="H493" s="43"/>
      <c r="I493" s="43"/>
      <c r="J493" s="43"/>
      <c r="K493" s="43"/>
      <c r="L493" s="43"/>
    </row>
    <row r="494" spans="1:12" ht="12.75">
      <c r="A494" s="43"/>
      <c r="B494" s="43"/>
      <c r="C494" s="43"/>
      <c r="D494" s="43"/>
      <c r="E494" s="43"/>
      <c r="F494" s="43"/>
      <c r="G494" s="43"/>
      <c r="H494" s="43"/>
      <c r="I494" s="43"/>
      <c r="J494" s="43"/>
      <c r="K494" s="43"/>
      <c r="L494" s="43"/>
    </row>
    <row r="495" spans="1:12" ht="12.75">
      <c r="A495" s="43"/>
      <c r="B495" s="43"/>
      <c r="C495" s="43"/>
      <c r="D495" s="43"/>
      <c r="E495" s="43"/>
      <c r="F495" s="43"/>
      <c r="G495" s="43"/>
      <c r="H495" s="43"/>
      <c r="I495" s="43"/>
      <c r="J495" s="43"/>
      <c r="K495" s="43"/>
      <c r="L495" s="43"/>
    </row>
    <row r="496" spans="1:12" ht="12.75">
      <c r="A496" s="43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43"/>
    </row>
    <row r="497" spans="1:12" ht="12.75">
      <c r="A497" s="43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43"/>
    </row>
    <row r="498" spans="1:12" ht="12.75">
      <c r="A498" s="43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43"/>
    </row>
    <row r="499" spans="1:12" ht="12.75">
      <c r="A499" s="43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43"/>
    </row>
    <row r="500" spans="1:12" ht="12.75">
      <c r="A500" s="43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43"/>
    </row>
    <row r="501" spans="1:12" ht="12.75">
      <c r="A501" s="43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43"/>
    </row>
    <row r="502" spans="1:12" ht="12.75">
      <c r="A502" s="43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43"/>
    </row>
    <row r="503" spans="1:12" ht="12.75">
      <c r="A503" s="43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43"/>
    </row>
    <row r="504" spans="1:12" ht="12.75">
      <c r="A504" s="43"/>
      <c r="B504" s="43"/>
      <c r="C504" s="43"/>
      <c r="D504" s="43"/>
      <c r="E504" s="43"/>
      <c r="F504" s="43"/>
      <c r="G504" s="43"/>
      <c r="H504" s="43"/>
      <c r="I504" s="43"/>
      <c r="J504" s="43"/>
      <c r="K504" s="43"/>
      <c r="L504" s="43"/>
    </row>
    <row r="505" spans="1:12" ht="12.75">
      <c r="A505" s="43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43"/>
    </row>
    <row r="506" spans="1:12" ht="12.75">
      <c r="A506" s="43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43"/>
    </row>
    <row r="507" spans="1:12" ht="12.75">
      <c r="A507" s="43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43"/>
    </row>
    <row r="508" spans="1:12" ht="12.75">
      <c r="A508" s="43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43"/>
    </row>
    <row r="509" spans="1:12" ht="12.75">
      <c r="A509" s="43"/>
      <c r="B509" s="43"/>
      <c r="C509" s="43"/>
      <c r="D509" s="43"/>
      <c r="E509" s="43"/>
      <c r="F509" s="43"/>
      <c r="G509" s="43"/>
      <c r="H509" s="43"/>
      <c r="I509" s="43"/>
      <c r="J509" s="43"/>
      <c r="K509" s="43"/>
      <c r="L509" s="43"/>
    </row>
    <row r="510" spans="1:12" ht="12.75">
      <c r="A510" s="43"/>
      <c r="B510" s="43"/>
      <c r="C510" s="43"/>
      <c r="D510" s="43"/>
      <c r="E510" s="43"/>
      <c r="F510" s="43"/>
      <c r="G510" s="43"/>
      <c r="H510" s="43"/>
      <c r="I510" s="43"/>
      <c r="J510" s="43"/>
      <c r="K510" s="43"/>
      <c r="L510" s="43"/>
    </row>
    <row r="511" spans="1:12" ht="12.75">
      <c r="A511" s="43"/>
      <c r="B511" s="43"/>
      <c r="C511" s="43"/>
      <c r="D511" s="43"/>
      <c r="E511" s="43"/>
      <c r="F511" s="43"/>
      <c r="G511" s="43"/>
      <c r="H511" s="43"/>
      <c r="I511" s="43"/>
      <c r="J511" s="43"/>
      <c r="K511" s="43"/>
      <c r="L511" s="43"/>
    </row>
    <row r="512" spans="1:12" ht="12.75">
      <c r="A512" s="43"/>
      <c r="B512" s="43"/>
      <c r="C512" s="43"/>
      <c r="D512" s="43"/>
      <c r="E512" s="43"/>
      <c r="F512" s="43"/>
      <c r="G512" s="43"/>
      <c r="H512" s="43"/>
      <c r="I512" s="43"/>
      <c r="J512" s="43"/>
      <c r="K512" s="43"/>
      <c r="L512" s="43"/>
    </row>
    <row r="513" spans="1:12" ht="12.75">
      <c r="A513" s="43"/>
      <c r="B513" s="43"/>
      <c r="C513" s="43"/>
      <c r="D513" s="43"/>
      <c r="E513" s="43"/>
      <c r="F513" s="43"/>
      <c r="G513" s="43"/>
      <c r="H513" s="43"/>
      <c r="I513" s="43"/>
      <c r="J513" s="43"/>
      <c r="K513" s="43"/>
      <c r="L513" s="43"/>
    </row>
    <row r="514" spans="1:12" ht="12.75">
      <c r="A514" s="43"/>
      <c r="B514" s="43"/>
      <c r="C514" s="43"/>
      <c r="D514" s="43"/>
      <c r="E514" s="43"/>
      <c r="F514" s="43"/>
      <c r="G514" s="43"/>
      <c r="H514" s="43"/>
      <c r="I514" s="43"/>
      <c r="J514" s="43"/>
      <c r="K514" s="43"/>
      <c r="L514" s="43"/>
    </row>
    <row r="515" spans="1:12" ht="12.75">
      <c r="A515" s="43"/>
      <c r="B515" s="43"/>
      <c r="C515" s="43"/>
      <c r="D515" s="43"/>
      <c r="E515" s="43"/>
      <c r="F515" s="43"/>
      <c r="G515" s="43"/>
      <c r="H515" s="43"/>
      <c r="I515" s="43"/>
      <c r="J515" s="43"/>
      <c r="K515" s="43"/>
      <c r="L515" s="43"/>
    </row>
    <row r="516" spans="1:12" ht="12.75">
      <c r="A516" s="43"/>
      <c r="B516" s="43"/>
      <c r="C516" s="43"/>
      <c r="D516" s="43"/>
      <c r="E516" s="43"/>
      <c r="F516" s="43"/>
      <c r="G516" s="43"/>
      <c r="H516" s="43"/>
      <c r="I516" s="43"/>
      <c r="J516" s="43"/>
      <c r="K516" s="43"/>
      <c r="L516" s="43"/>
    </row>
    <row r="517" spans="1:12" ht="12.75">
      <c r="A517" s="43"/>
      <c r="B517" s="43"/>
      <c r="C517" s="43"/>
      <c r="D517" s="43"/>
      <c r="E517" s="43"/>
      <c r="F517" s="43"/>
      <c r="G517" s="43"/>
      <c r="H517" s="43"/>
      <c r="I517" s="43"/>
      <c r="J517" s="43"/>
      <c r="K517" s="43"/>
      <c r="L517" s="43"/>
    </row>
    <row r="518" spans="1:12" ht="12.75">
      <c r="A518" s="43"/>
      <c r="B518" s="43"/>
      <c r="C518" s="43"/>
      <c r="D518" s="43"/>
      <c r="E518" s="43"/>
      <c r="F518" s="43"/>
      <c r="G518" s="43"/>
      <c r="H518" s="43"/>
      <c r="I518" s="43"/>
      <c r="J518" s="43"/>
      <c r="K518" s="43"/>
      <c r="L518" s="43"/>
    </row>
    <row r="519" spans="1:12" ht="12.75">
      <c r="A519" s="43"/>
      <c r="B519" s="43"/>
      <c r="C519" s="43"/>
      <c r="D519" s="43"/>
      <c r="E519" s="43"/>
      <c r="F519" s="43"/>
      <c r="G519" s="43"/>
      <c r="H519" s="43"/>
      <c r="I519" s="43"/>
      <c r="J519" s="43"/>
      <c r="K519" s="43"/>
      <c r="L519" s="43"/>
    </row>
    <row r="520" spans="1:12" ht="12.75">
      <c r="A520" s="43"/>
      <c r="B520" s="43"/>
      <c r="C520" s="43"/>
      <c r="D520" s="43"/>
      <c r="E520" s="43"/>
      <c r="F520" s="43"/>
      <c r="G520" s="43"/>
      <c r="H520" s="43"/>
      <c r="I520" s="43"/>
      <c r="J520" s="43"/>
      <c r="K520" s="43"/>
      <c r="L520" s="43"/>
    </row>
    <row r="521" spans="1:12" ht="12.75">
      <c r="A521" s="43"/>
      <c r="B521" s="43"/>
      <c r="C521" s="43"/>
      <c r="D521" s="43"/>
      <c r="E521" s="43"/>
      <c r="F521" s="43"/>
      <c r="G521" s="43"/>
      <c r="H521" s="43"/>
      <c r="I521" s="43"/>
      <c r="J521" s="43"/>
      <c r="K521" s="43"/>
      <c r="L521" s="43"/>
    </row>
    <row r="522" spans="1:12" ht="12.75">
      <c r="A522" s="43"/>
      <c r="B522" s="43"/>
      <c r="C522" s="43"/>
      <c r="D522" s="43"/>
      <c r="E522" s="43"/>
      <c r="F522" s="43"/>
      <c r="G522" s="43"/>
      <c r="H522" s="43"/>
      <c r="I522" s="43"/>
      <c r="J522" s="43"/>
      <c r="K522" s="43"/>
      <c r="L522" s="43"/>
    </row>
    <row r="523" spans="1:12" ht="12.75">
      <c r="A523" s="43"/>
      <c r="B523" s="43"/>
      <c r="C523" s="43"/>
      <c r="D523" s="43"/>
      <c r="E523" s="43"/>
      <c r="F523" s="43"/>
      <c r="G523" s="43"/>
      <c r="H523" s="43"/>
      <c r="I523" s="43"/>
      <c r="J523" s="43"/>
      <c r="K523" s="43"/>
      <c r="L523" s="43"/>
    </row>
    <row r="524" spans="1:12" ht="12.75">
      <c r="A524" s="43"/>
      <c r="B524" s="43"/>
      <c r="C524" s="43"/>
      <c r="D524" s="43"/>
      <c r="E524" s="43"/>
      <c r="F524" s="43"/>
      <c r="G524" s="43"/>
      <c r="H524" s="43"/>
      <c r="I524" s="43"/>
      <c r="J524" s="43"/>
      <c r="K524" s="43"/>
      <c r="L524" s="43"/>
    </row>
    <row r="525" spans="1:12" ht="12.75">
      <c r="A525" s="43"/>
      <c r="B525" s="43"/>
      <c r="C525" s="43"/>
      <c r="D525" s="43"/>
      <c r="E525" s="43"/>
      <c r="F525" s="43"/>
      <c r="G525" s="43"/>
      <c r="H525" s="43"/>
      <c r="I525" s="43"/>
      <c r="J525" s="43"/>
      <c r="K525" s="43"/>
      <c r="L525" s="43"/>
    </row>
    <row r="526" spans="1:12" ht="12.75">
      <c r="A526" s="43"/>
      <c r="B526" s="43"/>
      <c r="C526" s="43"/>
      <c r="D526" s="43"/>
      <c r="E526" s="43"/>
      <c r="F526" s="43"/>
      <c r="G526" s="43"/>
      <c r="H526" s="43"/>
      <c r="I526" s="43"/>
      <c r="J526" s="43"/>
      <c r="K526" s="43"/>
      <c r="L526" s="43"/>
    </row>
    <row r="527" spans="1:12" ht="12.75">
      <c r="A527" s="43"/>
      <c r="B527" s="43"/>
      <c r="C527" s="43"/>
      <c r="D527" s="43"/>
      <c r="E527" s="43"/>
      <c r="F527" s="43"/>
      <c r="G527" s="43"/>
      <c r="H527" s="43"/>
      <c r="I527" s="43"/>
      <c r="J527" s="43"/>
      <c r="K527" s="43"/>
      <c r="L527" s="43"/>
    </row>
    <row r="528" spans="1:12" ht="12.75">
      <c r="A528" s="43"/>
      <c r="B528" s="43"/>
      <c r="C528" s="43"/>
      <c r="D528" s="43"/>
      <c r="E528" s="43"/>
      <c r="F528" s="43"/>
      <c r="G528" s="43"/>
      <c r="H528" s="43"/>
      <c r="I528" s="43"/>
      <c r="J528" s="43"/>
      <c r="K528" s="43"/>
      <c r="L528" s="43"/>
    </row>
    <row r="529" spans="1:12" ht="12.75">
      <c r="A529" s="43"/>
      <c r="B529" s="43"/>
      <c r="C529" s="43"/>
      <c r="D529" s="43"/>
      <c r="E529" s="43"/>
      <c r="F529" s="43"/>
      <c r="G529" s="43"/>
      <c r="H529" s="43"/>
      <c r="I529" s="43"/>
      <c r="J529" s="43"/>
      <c r="K529" s="43"/>
      <c r="L529" s="43"/>
    </row>
    <row r="530" spans="1:12" ht="12.75">
      <c r="A530" s="43"/>
      <c r="B530" s="43"/>
      <c r="C530" s="43"/>
      <c r="D530" s="43"/>
      <c r="E530" s="43"/>
      <c r="F530" s="43"/>
      <c r="G530" s="43"/>
      <c r="H530" s="43"/>
      <c r="I530" s="43"/>
      <c r="J530" s="43"/>
      <c r="K530" s="43"/>
      <c r="L530" s="43"/>
    </row>
    <row r="531" spans="1:12" ht="12.75">
      <c r="A531" s="43"/>
      <c r="B531" s="43"/>
      <c r="C531" s="43"/>
      <c r="D531" s="43"/>
      <c r="E531" s="43"/>
      <c r="F531" s="43"/>
      <c r="G531" s="43"/>
      <c r="H531" s="43"/>
      <c r="I531" s="43"/>
      <c r="J531" s="43"/>
      <c r="K531" s="43"/>
      <c r="L531" s="43"/>
    </row>
    <row r="532" spans="1:12" ht="12.75">
      <c r="A532" s="43"/>
      <c r="B532" s="43"/>
      <c r="C532" s="43"/>
      <c r="D532" s="43"/>
      <c r="E532" s="43"/>
      <c r="F532" s="43"/>
      <c r="G532" s="43"/>
      <c r="H532" s="43"/>
      <c r="I532" s="43"/>
      <c r="J532" s="43"/>
      <c r="K532" s="43"/>
      <c r="L532" s="43"/>
    </row>
    <row r="533" spans="1:12" ht="12.75">
      <c r="A533" s="43"/>
      <c r="B533" s="43"/>
      <c r="C533" s="43"/>
      <c r="D533" s="43"/>
      <c r="E533" s="43"/>
      <c r="F533" s="43"/>
      <c r="G533" s="43"/>
      <c r="H533" s="43"/>
      <c r="I533" s="43"/>
      <c r="J533" s="43"/>
      <c r="K533" s="43"/>
      <c r="L533" s="43"/>
    </row>
    <row r="534" spans="1:12" ht="12.75">
      <c r="A534" s="43"/>
      <c r="B534" s="43"/>
      <c r="C534" s="43"/>
      <c r="D534" s="43"/>
      <c r="E534" s="43"/>
      <c r="F534" s="43"/>
      <c r="G534" s="43"/>
      <c r="H534" s="43"/>
      <c r="I534" s="43"/>
      <c r="J534" s="43"/>
      <c r="K534" s="43"/>
      <c r="L534" s="43"/>
    </row>
    <row r="535" spans="1:12" ht="12.75">
      <c r="A535" s="43"/>
      <c r="B535" s="43"/>
      <c r="C535" s="43"/>
      <c r="D535" s="43"/>
      <c r="E535" s="43"/>
      <c r="F535" s="43"/>
      <c r="G535" s="43"/>
      <c r="H535" s="43"/>
      <c r="I535" s="43"/>
      <c r="J535" s="43"/>
      <c r="K535" s="43"/>
      <c r="L535" s="43"/>
    </row>
    <row r="536" spans="1:12" ht="12.75">
      <c r="A536" s="43"/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43"/>
    </row>
    <row r="537" spans="1:12" ht="12.75">
      <c r="A537" s="43"/>
      <c r="B537" s="43"/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12" ht="12.75">
      <c r="A538" s="43"/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12" ht="12.75">
      <c r="A539" s="43"/>
      <c r="B539" s="43"/>
      <c r="C539" s="43"/>
      <c r="D539" s="43"/>
      <c r="E539" s="43"/>
      <c r="F539" s="43"/>
      <c r="G539" s="43"/>
      <c r="H539" s="43"/>
      <c r="I539" s="43"/>
      <c r="J539" s="43"/>
      <c r="K539" s="43"/>
      <c r="L539" s="43"/>
    </row>
    <row r="540" spans="1:12" ht="12.75">
      <c r="A540" s="43"/>
      <c r="B540" s="43"/>
      <c r="C540" s="43"/>
      <c r="D540" s="43"/>
      <c r="E540" s="43"/>
      <c r="F540" s="43"/>
      <c r="G540" s="43"/>
      <c r="H540" s="43"/>
      <c r="I540" s="43"/>
      <c r="J540" s="43"/>
      <c r="K540" s="43"/>
      <c r="L540" s="43"/>
    </row>
    <row r="541" spans="1:12" ht="12.75">
      <c r="A541" s="43"/>
      <c r="B541" s="43"/>
      <c r="C541" s="43"/>
      <c r="D541" s="43"/>
      <c r="E541" s="43"/>
      <c r="F541" s="43"/>
      <c r="G541" s="43"/>
      <c r="H541" s="43"/>
      <c r="I541" s="43"/>
      <c r="J541" s="43"/>
      <c r="K541" s="43"/>
      <c r="L541" s="43"/>
    </row>
    <row r="542" spans="1:12" ht="12.75">
      <c r="A542" s="43"/>
      <c r="B542" s="43"/>
      <c r="C542" s="43"/>
      <c r="D542" s="43"/>
      <c r="E542" s="43"/>
      <c r="F542" s="43"/>
      <c r="G542" s="43"/>
      <c r="H542" s="43"/>
      <c r="I542" s="43"/>
      <c r="J542" s="43"/>
      <c r="K542" s="43"/>
      <c r="L542" s="43"/>
    </row>
    <row r="543" spans="1:12" ht="12.75">
      <c r="A543" s="43"/>
      <c r="B543" s="43"/>
      <c r="C543" s="43"/>
      <c r="D543" s="43"/>
      <c r="E543" s="43"/>
      <c r="F543" s="43"/>
      <c r="G543" s="43"/>
      <c r="H543" s="43"/>
      <c r="I543" s="43"/>
      <c r="J543" s="43"/>
      <c r="K543" s="43"/>
      <c r="L543" s="43"/>
    </row>
    <row r="544" spans="1:12" ht="12.75">
      <c r="A544" s="43"/>
      <c r="B544" s="43"/>
      <c r="C544" s="43"/>
      <c r="D544" s="43"/>
      <c r="E544" s="43"/>
      <c r="F544" s="43"/>
      <c r="G544" s="43"/>
      <c r="H544" s="43"/>
      <c r="I544" s="43"/>
      <c r="J544" s="43"/>
      <c r="K544" s="43"/>
      <c r="L544" s="43"/>
    </row>
    <row r="545" spans="1:12" ht="12.75">
      <c r="A545" s="43"/>
      <c r="B545" s="43"/>
      <c r="C545" s="43"/>
      <c r="D545" s="43"/>
      <c r="E545" s="43"/>
      <c r="F545" s="43"/>
      <c r="G545" s="43"/>
      <c r="H545" s="43"/>
      <c r="I545" s="43"/>
      <c r="J545" s="43"/>
      <c r="K545" s="43"/>
      <c r="L545" s="43"/>
    </row>
    <row r="546" spans="1:12" ht="12.75">
      <c r="A546" s="43"/>
      <c r="B546" s="43"/>
      <c r="C546" s="43"/>
      <c r="D546" s="43"/>
      <c r="E546" s="43"/>
      <c r="F546" s="43"/>
      <c r="G546" s="43"/>
      <c r="H546" s="43"/>
      <c r="I546" s="43"/>
      <c r="J546" s="43"/>
      <c r="K546" s="43"/>
      <c r="L546" s="43"/>
    </row>
    <row r="547" spans="1:12" ht="12.75">
      <c r="A547" s="43"/>
      <c r="B547" s="43"/>
      <c r="C547" s="43"/>
      <c r="D547" s="43"/>
      <c r="E547" s="43"/>
      <c r="F547" s="43"/>
      <c r="G547" s="43"/>
      <c r="H547" s="43"/>
      <c r="I547" s="43"/>
      <c r="J547" s="43"/>
      <c r="K547" s="43"/>
      <c r="L547" s="43"/>
    </row>
    <row r="548" spans="1:12" ht="12.75">
      <c r="A548" s="43"/>
      <c r="B548" s="43"/>
      <c r="C548" s="43"/>
      <c r="D548" s="43"/>
      <c r="E548" s="43"/>
      <c r="F548" s="43"/>
      <c r="G548" s="43"/>
      <c r="H548" s="43"/>
      <c r="I548" s="43"/>
      <c r="J548" s="43"/>
      <c r="K548" s="43"/>
      <c r="L548" s="43"/>
    </row>
    <row r="549" spans="1:12" ht="12.75">
      <c r="A549" s="43"/>
      <c r="B549" s="43"/>
      <c r="C549" s="43"/>
      <c r="D549" s="43"/>
      <c r="E549" s="43"/>
      <c r="F549" s="43"/>
      <c r="G549" s="43"/>
      <c r="H549" s="43"/>
      <c r="I549" s="43"/>
      <c r="J549" s="43"/>
      <c r="K549" s="43"/>
      <c r="L549" s="43"/>
    </row>
    <row r="550" spans="1:12" ht="12.75">
      <c r="A550" s="43"/>
      <c r="B550" s="43"/>
      <c r="C550" s="43"/>
      <c r="D550" s="43"/>
      <c r="E550" s="43"/>
      <c r="F550" s="43"/>
      <c r="G550" s="43"/>
      <c r="H550" s="43"/>
      <c r="I550" s="43"/>
      <c r="J550" s="43"/>
      <c r="K550" s="43"/>
      <c r="L550" s="43"/>
    </row>
    <row r="551" spans="1:12" ht="12.75">
      <c r="A551" s="43"/>
      <c r="B551" s="43"/>
      <c r="C551" s="43"/>
      <c r="D551" s="43"/>
      <c r="E551" s="43"/>
      <c r="F551" s="43"/>
      <c r="G551" s="43"/>
      <c r="H551" s="43"/>
      <c r="I551" s="43"/>
      <c r="J551" s="43"/>
      <c r="K551" s="43"/>
      <c r="L551" s="43"/>
    </row>
    <row r="552" spans="1:12" ht="12.75">
      <c r="A552" s="43"/>
      <c r="B552" s="43"/>
      <c r="C552" s="43"/>
      <c r="D552" s="43"/>
      <c r="E552" s="43"/>
      <c r="F552" s="43"/>
      <c r="G552" s="43"/>
      <c r="H552" s="43"/>
      <c r="I552" s="43"/>
      <c r="J552" s="43"/>
      <c r="K552" s="43"/>
      <c r="L552" s="43"/>
    </row>
    <row r="553" spans="1:12" ht="12.75">
      <c r="A553" s="43"/>
      <c r="B553" s="43"/>
      <c r="C553" s="43"/>
      <c r="D553" s="43"/>
      <c r="E553" s="43"/>
      <c r="F553" s="43"/>
      <c r="G553" s="43"/>
      <c r="H553" s="43"/>
      <c r="I553" s="43"/>
      <c r="J553" s="43"/>
      <c r="K553" s="43"/>
      <c r="L553" s="43"/>
    </row>
    <row r="554" spans="1:12" ht="12.75">
      <c r="A554" s="43"/>
      <c r="B554" s="43"/>
      <c r="C554" s="43"/>
      <c r="D554" s="43"/>
      <c r="E554" s="43"/>
      <c r="F554" s="43"/>
      <c r="G554" s="43"/>
      <c r="H554" s="43"/>
      <c r="I554" s="43"/>
      <c r="J554" s="43"/>
      <c r="K554" s="43"/>
      <c r="L554" s="43"/>
    </row>
    <row r="555" spans="1:12" ht="12.75">
      <c r="A555" s="43"/>
      <c r="B555" s="43"/>
      <c r="C555" s="43"/>
      <c r="D555" s="43"/>
      <c r="E555" s="43"/>
      <c r="F555" s="43"/>
      <c r="G555" s="43"/>
      <c r="H555" s="43"/>
      <c r="I555" s="43"/>
      <c r="J555" s="43"/>
      <c r="K555" s="43"/>
      <c r="L555" s="43"/>
    </row>
    <row r="556" spans="1:12" ht="12.75">
      <c r="A556" s="43"/>
      <c r="B556" s="43"/>
      <c r="C556" s="43"/>
      <c r="D556" s="43"/>
      <c r="E556" s="43"/>
      <c r="F556" s="43"/>
      <c r="G556" s="43"/>
      <c r="H556" s="43"/>
      <c r="I556" s="43"/>
      <c r="J556" s="43"/>
      <c r="K556" s="43"/>
      <c r="L556" s="43"/>
    </row>
    <row r="557" spans="1:12" ht="12.75">
      <c r="A557" s="43"/>
      <c r="B557" s="43"/>
      <c r="C557" s="43"/>
      <c r="D557" s="43"/>
      <c r="E557" s="43"/>
      <c r="F557" s="43"/>
      <c r="G557" s="43"/>
      <c r="H557" s="43"/>
      <c r="I557" s="43"/>
      <c r="J557" s="43"/>
      <c r="K557" s="43"/>
      <c r="L557" s="43"/>
    </row>
    <row r="558" spans="1:12" ht="12.75">
      <c r="A558" s="43"/>
      <c r="B558" s="43"/>
      <c r="C558" s="43"/>
      <c r="D558" s="43"/>
      <c r="E558" s="43"/>
      <c r="F558" s="43"/>
      <c r="G558" s="43"/>
      <c r="H558" s="43"/>
      <c r="I558" s="43"/>
      <c r="J558" s="43"/>
      <c r="K558" s="43"/>
      <c r="L558" s="43"/>
    </row>
    <row r="559" spans="1:12" ht="12.75">
      <c r="A559" s="43"/>
      <c r="B559" s="43"/>
      <c r="C559" s="43"/>
      <c r="D559" s="43"/>
      <c r="E559" s="43"/>
      <c r="F559" s="43"/>
      <c r="G559" s="43"/>
      <c r="H559" s="43"/>
      <c r="I559" s="43"/>
      <c r="J559" s="43"/>
      <c r="K559" s="43"/>
      <c r="L559" s="43"/>
    </row>
    <row r="560" spans="1:12" ht="12.75">
      <c r="A560" s="43"/>
      <c r="B560" s="43"/>
      <c r="C560" s="43"/>
      <c r="D560" s="43"/>
      <c r="E560" s="43"/>
      <c r="F560" s="43"/>
      <c r="G560" s="43"/>
      <c r="H560" s="43"/>
      <c r="I560" s="43"/>
      <c r="J560" s="43"/>
      <c r="K560" s="43"/>
      <c r="L560" s="43"/>
    </row>
    <row r="561" spans="1:12" ht="12.75">
      <c r="A561" s="43"/>
      <c r="B561" s="43"/>
      <c r="C561" s="43"/>
      <c r="D561" s="43"/>
      <c r="E561" s="43"/>
      <c r="F561" s="43"/>
      <c r="G561" s="43"/>
      <c r="H561" s="43"/>
      <c r="I561" s="43"/>
      <c r="J561" s="43"/>
      <c r="K561" s="43"/>
      <c r="L561" s="43"/>
    </row>
    <row r="562" spans="1:12" ht="12.75">
      <c r="A562" s="43"/>
      <c r="B562" s="43"/>
      <c r="C562" s="43"/>
      <c r="D562" s="43"/>
      <c r="E562" s="43"/>
      <c r="F562" s="43"/>
      <c r="G562" s="43"/>
      <c r="H562" s="43"/>
      <c r="I562" s="43"/>
      <c r="J562" s="43"/>
      <c r="K562" s="43"/>
      <c r="L562" s="43"/>
    </row>
    <row r="563" spans="1:12" ht="12.75">
      <c r="A563" s="43"/>
      <c r="B563" s="43"/>
      <c r="C563" s="43"/>
      <c r="D563" s="43"/>
      <c r="E563" s="43"/>
      <c r="F563" s="43"/>
      <c r="G563" s="43"/>
      <c r="H563" s="43"/>
      <c r="I563" s="43"/>
      <c r="J563" s="43"/>
      <c r="K563" s="43"/>
      <c r="L563" s="43"/>
    </row>
    <row r="564" spans="1:12" ht="12.75">
      <c r="A564" s="43"/>
      <c r="B564" s="43"/>
      <c r="C564" s="43"/>
      <c r="D564" s="43"/>
      <c r="E564" s="43"/>
      <c r="F564" s="43"/>
      <c r="G564" s="43"/>
      <c r="H564" s="43"/>
      <c r="I564" s="43"/>
      <c r="J564" s="43"/>
      <c r="K564" s="43"/>
      <c r="L564" s="43"/>
    </row>
    <row r="565" spans="1:12" ht="12.75">
      <c r="A565" s="43"/>
      <c r="B565" s="43"/>
      <c r="C565" s="43"/>
      <c r="D565" s="43"/>
      <c r="E565" s="43"/>
      <c r="F565" s="43"/>
      <c r="G565" s="43"/>
      <c r="H565" s="43"/>
      <c r="I565" s="43"/>
      <c r="J565" s="43"/>
      <c r="K565" s="43"/>
      <c r="L565" s="43"/>
    </row>
    <row r="566" spans="1:12" ht="12.75">
      <c r="A566" s="43"/>
      <c r="B566" s="43"/>
      <c r="C566" s="43"/>
      <c r="D566" s="43"/>
      <c r="E566" s="43"/>
      <c r="F566" s="43"/>
      <c r="G566" s="43"/>
      <c r="H566" s="43"/>
      <c r="I566" s="43"/>
      <c r="J566" s="43"/>
      <c r="K566" s="43"/>
      <c r="L566" s="43"/>
    </row>
    <row r="567" spans="1:12" ht="12.75">
      <c r="A567" s="43"/>
      <c r="B567" s="43"/>
      <c r="C567" s="43"/>
      <c r="D567" s="43"/>
      <c r="E567" s="43"/>
      <c r="F567" s="43"/>
      <c r="G567" s="43"/>
      <c r="H567" s="43"/>
      <c r="I567" s="43"/>
      <c r="J567" s="43"/>
      <c r="K567" s="43"/>
      <c r="L567" s="43"/>
    </row>
    <row r="568" spans="1:12" ht="12.75">
      <c r="A568" s="43"/>
      <c r="B568" s="43"/>
      <c r="C568" s="43"/>
      <c r="D568" s="43"/>
      <c r="E568" s="43"/>
      <c r="F568" s="43"/>
      <c r="G568" s="43"/>
      <c r="H568" s="43"/>
      <c r="I568" s="43"/>
      <c r="J568" s="43"/>
      <c r="K568" s="43"/>
      <c r="L568" s="43"/>
    </row>
    <row r="569" spans="1:12" ht="12.75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</row>
    <row r="570" spans="1:12" ht="12.75">
      <c r="A570" s="43"/>
      <c r="B570" s="43"/>
      <c r="C570" s="43"/>
      <c r="D570" s="43"/>
      <c r="E570" s="43"/>
      <c r="F570" s="43"/>
      <c r="G570" s="43"/>
      <c r="H570" s="43"/>
      <c r="I570" s="43"/>
      <c r="J570" s="43"/>
      <c r="K570" s="43"/>
      <c r="L570" s="43"/>
    </row>
    <row r="571" spans="1:12" ht="12.75">
      <c r="A571" s="43"/>
      <c r="B571" s="43"/>
      <c r="C571" s="43"/>
      <c r="D571" s="43"/>
      <c r="E571" s="43"/>
      <c r="F571" s="43"/>
      <c r="G571" s="43"/>
      <c r="H571" s="43"/>
      <c r="I571" s="43"/>
      <c r="J571" s="43"/>
      <c r="K571" s="43"/>
      <c r="L571" s="43"/>
    </row>
    <row r="572" spans="1:12" ht="12.75">
      <c r="A572" s="43"/>
      <c r="B572" s="43"/>
      <c r="C572" s="43"/>
      <c r="D572" s="43"/>
      <c r="E572" s="43"/>
      <c r="F572" s="43"/>
      <c r="G572" s="43"/>
      <c r="H572" s="43"/>
      <c r="I572" s="43"/>
      <c r="J572" s="43"/>
      <c r="K572" s="43"/>
      <c r="L572" s="43"/>
    </row>
    <row r="573" spans="1:12" ht="12.75">
      <c r="A573" s="43"/>
      <c r="B573" s="43"/>
      <c r="C573" s="43"/>
      <c r="D573" s="43"/>
      <c r="E573" s="43"/>
      <c r="F573" s="43"/>
      <c r="G573" s="43"/>
      <c r="H573" s="43"/>
      <c r="I573" s="43"/>
      <c r="J573" s="43"/>
      <c r="K573" s="43"/>
      <c r="L573" s="43"/>
    </row>
    <row r="574" spans="1:12" ht="12.75">
      <c r="A574" s="43"/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</row>
    <row r="575" spans="1:12" ht="12.75">
      <c r="A575" s="43"/>
      <c r="B575" s="43"/>
      <c r="C575" s="43"/>
      <c r="D575" s="43"/>
      <c r="E575" s="43"/>
      <c r="F575" s="43"/>
      <c r="G575" s="43"/>
      <c r="H575" s="43"/>
      <c r="I575" s="43"/>
      <c r="J575" s="43"/>
      <c r="K575" s="43"/>
      <c r="L575" s="43"/>
    </row>
    <row r="576" spans="1:12" ht="12.75">
      <c r="A576" s="43"/>
      <c r="B576" s="43"/>
      <c r="C576" s="43"/>
      <c r="D576" s="43"/>
      <c r="E576" s="43"/>
      <c r="F576" s="43"/>
      <c r="G576" s="43"/>
      <c r="H576" s="43"/>
      <c r="I576" s="43"/>
      <c r="J576" s="43"/>
      <c r="K576" s="43"/>
      <c r="L576" s="43"/>
    </row>
    <row r="577" spans="1:12" ht="12.75">
      <c r="A577" s="43"/>
      <c r="B577" s="43"/>
      <c r="C577" s="43"/>
      <c r="D577" s="43"/>
      <c r="E577" s="43"/>
      <c r="F577" s="43"/>
      <c r="G577" s="43"/>
      <c r="H577" s="43"/>
      <c r="I577" s="43"/>
      <c r="J577" s="43"/>
      <c r="K577" s="43"/>
      <c r="L577" s="43"/>
    </row>
    <row r="578" spans="1:12" ht="12.75">
      <c r="A578" s="43"/>
      <c r="B578" s="43"/>
      <c r="C578" s="43"/>
      <c r="D578" s="43"/>
      <c r="E578" s="43"/>
      <c r="F578" s="43"/>
      <c r="G578" s="43"/>
      <c r="H578" s="43"/>
      <c r="I578" s="43"/>
      <c r="J578" s="43"/>
      <c r="K578" s="43"/>
      <c r="L578" s="43"/>
    </row>
    <row r="579" spans="1:12" ht="12.75">
      <c r="A579" s="43"/>
      <c r="B579" s="43"/>
      <c r="C579" s="43"/>
      <c r="D579" s="43"/>
      <c r="E579" s="43"/>
      <c r="F579" s="43"/>
      <c r="G579" s="43"/>
      <c r="H579" s="43"/>
      <c r="I579" s="43"/>
      <c r="J579" s="43"/>
      <c r="K579" s="43"/>
      <c r="L579" s="43"/>
    </row>
    <row r="580" spans="1:12" ht="12.75">
      <c r="A580" s="43"/>
      <c r="B580" s="43"/>
      <c r="C580" s="43"/>
      <c r="D580" s="43"/>
      <c r="E580" s="43"/>
      <c r="F580" s="43"/>
      <c r="G580" s="43"/>
      <c r="H580" s="43"/>
      <c r="I580" s="43"/>
      <c r="J580" s="43"/>
      <c r="K580" s="43"/>
      <c r="L580" s="43"/>
    </row>
    <row r="581" spans="1:12" ht="12.75">
      <c r="A581" s="43"/>
      <c r="B581" s="43"/>
      <c r="C581" s="43"/>
      <c r="D581" s="43"/>
      <c r="E581" s="43"/>
      <c r="F581" s="43"/>
      <c r="G581" s="43"/>
      <c r="H581" s="43"/>
      <c r="I581" s="43"/>
      <c r="J581" s="43"/>
      <c r="K581" s="43"/>
      <c r="L581" s="43"/>
    </row>
    <row r="582" spans="1:12" ht="12.75">
      <c r="A582" s="43"/>
      <c r="B582" s="43"/>
      <c r="C582" s="43"/>
      <c r="D582" s="43"/>
      <c r="E582" s="43"/>
      <c r="F582" s="43"/>
      <c r="G582" s="43"/>
      <c r="H582" s="43"/>
      <c r="I582" s="43"/>
      <c r="J582" s="43"/>
      <c r="K582" s="43"/>
      <c r="L582" s="43"/>
    </row>
    <row r="583" spans="1:12" ht="12.75">
      <c r="A583" s="43"/>
      <c r="B583" s="43"/>
      <c r="C583" s="43"/>
      <c r="D583" s="43"/>
      <c r="E583" s="43"/>
      <c r="F583" s="43"/>
      <c r="G583" s="43"/>
      <c r="H583" s="43"/>
      <c r="I583" s="43"/>
      <c r="J583" s="43"/>
      <c r="K583" s="43"/>
      <c r="L583" s="43"/>
    </row>
    <row r="584" spans="1:12" ht="12.75">
      <c r="A584" s="43"/>
      <c r="B584" s="43"/>
      <c r="C584" s="43"/>
      <c r="D584" s="43"/>
      <c r="E584" s="43"/>
      <c r="F584" s="43"/>
      <c r="G584" s="43"/>
      <c r="H584" s="43"/>
      <c r="I584" s="43"/>
      <c r="J584" s="43"/>
      <c r="K584" s="43"/>
      <c r="L584" s="43"/>
    </row>
    <row r="585" spans="1:12" ht="12.75">
      <c r="A585" s="43"/>
      <c r="B585" s="43"/>
      <c r="C585" s="43"/>
      <c r="D585" s="43"/>
      <c r="E585" s="43"/>
      <c r="F585" s="43"/>
      <c r="G585" s="43"/>
      <c r="H585" s="43"/>
      <c r="I585" s="43"/>
      <c r="J585" s="43"/>
      <c r="K585" s="43"/>
      <c r="L585" s="43"/>
    </row>
    <row r="586" spans="1:12" ht="12.75">
      <c r="A586" s="43"/>
      <c r="B586" s="43"/>
      <c r="C586" s="43"/>
      <c r="D586" s="43"/>
      <c r="E586" s="43"/>
      <c r="F586" s="43"/>
      <c r="G586" s="43"/>
      <c r="H586" s="43"/>
      <c r="I586" s="43"/>
      <c r="J586" s="43"/>
      <c r="K586" s="43"/>
      <c r="L586" s="43"/>
    </row>
    <row r="587" spans="1:12" ht="12.75">
      <c r="A587" s="43"/>
      <c r="B587" s="43"/>
      <c r="C587" s="43"/>
      <c r="D587" s="43"/>
      <c r="E587" s="43"/>
      <c r="F587" s="43"/>
      <c r="G587" s="43"/>
      <c r="H587" s="43"/>
      <c r="I587" s="43"/>
      <c r="J587" s="43"/>
      <c r="K587" s="43"/>
      <c r="L587" s="43"/>
    </row>
    <row r="588" spans="1:12" ht="12.75">
      <c r="A588" s="43"/>
      <c r="B588" s="43"/>
      <c r="C588" s="43"/>
      <c r="D588" s="43"/>
      <c r="E588" s="43"/>
      <c r="F588" s="43"/>
      <c r="G588" s="43"/>
      <c r="H588" s="43"/>
      <c r="I588" s="43"/>
      <c r="J588" s="43"/>
      <c r="K588" s="43"/>
      <c r="L588" s="43"/>
    </row>
    <row r="589" spans="1:12" ht="12.75">
      <c r="A589" s="43"/>
      <c r="B589" s="43"/>
      <c r="C589" s="43"/>
      <c r="D589" s="43"/>
      <c r="E589" s="43"/>
      <c r="F589" s="43"/>
      <c r="G589" s="43"/>
      <c r="H589" s="43"/>
      <c r="I589" s="43"/>
      <c r="J589" s="43"/>
      <c r="K589" s="43"/>
      <c r="L589" s="43"/>
    </row>
    <row r="590" spans="1:12" ht="12.75">
      <c r="A590" s="43"/>
      <c r="B590" s="43"/>
      <c r="C590" s="43"/>
      <c r="D590" s="43"/>
      <c r="E590" s="43"/>
      <c r="F590" s="43"/>
      <c r="G590" s="43"/>
      <c r="H590" s="43"/>
      <c r="I590" s="43"/>
      <c r="J590" s="43"/>
      <c r="K590" s="43"/>
      <c r="L590" s="43"/>
    </row>
    <row r="591" spans="1:12" ht="12.75">
      <c r="A591" s="43"/>
      <c r="B591" s="43"/>
      <c r="C591" s="43"/>
      <c r="D591" s="43"/>
      <c r="E591" s="43"/>
      <c r="F591" s="43"/>
      <c r="G591" s="43"/>
      <c r="H591" s="43"/>
      <c r="I591" s="43"/>
      <c r="J591" s="43"/>
      <c r="K591" s="43"/>
      <c r="L591" s="43"/>
    </row>
    <row r="592" spans="1:12" ht="12.75">
      <c r="A592" s="43"/>
      <c r="B592" s="43"/>
      <c r="C592" s="43"/>
      <c r="D592" s="43"/>
      <c r="E592" s="43"/>
      <c r="F592" s="43"/>
      <c r="G592" s="43"/>
      <c r="H592" s="43"/>
      <c r="I592" s="43"/>
      <c r="J592" s="43"/>
      <c r="K592" s="43"/>
      <c r="L592" s="43"/>
    </row>
    <row r="593" spans="1:12" ht="12.75">
      <c r="A593" s="43"/>
      <c r="B593" s="43"/>
      <c r="C593" s="43"/>
      <c r="D593" s="43"/>
      <c r="E593" s="43"/>
      <c r="F593" s="43"/>
      <c r="G593" s="43"/>
      <c r="H593" s="43"/>
      <c r="I593" s="43"/>
      <c r="J593" s="43"/>
      <c r="K593" s="43"/>
      <c r="L593" s="43"/>
    </row>
    <row r="594" spans="1:12" ht="12.75">
      <c r="A594" s="43"/>
      <c r="B594" s="43"/>
      <c r="C594" s="43"/>
      <c r="D594" s="43"/>
      <c r="E594" s="43"/>
      <c r="F594" s="43"/>
      <c r="G594" s="43"/>
      <c r="H594" s="43"/>
      <c r="I594" s="43"/>
      <c r="J594" s="43"/>
      <c r="K594" s="43"/>
      <c r="L594" s="43"/>
    </row>
    <row r="595" spans="1:12" ht="12.75">
      <c r="A595" s="43"/>
      <c r="B595" s="43"/>
      <c r="C595" s="43"/>
      <c r="D595" s="43"/>
      <c r="E595" s="43"/>
      <c r="F595" s="43"/>
      <c r="G595" s="43"/>
      <c r="H595" s="43"/>
      <c r="I595" s="43"/>
      <c r="J595" s="43"/>
      <c r="K595" s="43"/>
      <c r="L595" s="43"/>
    </row>
    <row r="596" spans="1:12" ht="12.75">
      <c r="A596" s="43"/>
      <c r="B596" s="43"/>
      <c r="C596" s="43"/>
      <c r="D596" s="43"/>
      <c r="E596" s="43"/>
      <c r="F596" s="43"/>
      <c r="G596" s="43"/>
      <c r="H596" s="43"/>
      <c r="I596" s="43"/>
      <c r="J596" s="43"/>
      <c r="K596" s="43"/>
      <c r="L596" s="43"/>
    </row>
    <row r="597" spans="1:12" ht="12.75">
      <c r="A597" s="43"/>
      <c r="B597" s="43"/>
      <c r="C597" s="43"/>
      <c r="D597" s="43"/>
      <c r="E597" s="43"/>
      <c r="F597" s="43"/>
      <c r="G597" s="43"/>
      <c r="H597" s="43"/>
      <c r="I597" s="43"/>
      <c r="J597" s="43"/>
      <c r="K597" s="43"/>
      <c r="L597" s="43"/>
    </row>
    <row r="598" spans="1:12" ht="12.75">
      <c r="A598" s="43"/>
      <c r="B598" s="43"/>
      <c r="C598" s="43"/>
      <c r="D598" s="43"/>
      <c r="E598" s="43"/>
      <c r="F598" s="43"/>
      <c r="G598" s="43"/>
      <c r="H598" s="43"/>
      <c r="I598" s="43"/>
      <c r="J598" s="43"/>
      <c r="K598" s="43"/>
      <c r="L598" s="43"/>
    </row>
    <row r="599" spans="1:12" ht="12.75">
      <c r="A599" s="43"/>
      <c r="B599" s="43"/>
      <c r="C599" s="43"/>
      <c r="D599" s="43"/>
      <c r="E599" s="43"/>
      <c r="F599" s="43"/>
      <c r="G599" s="43"/>
      <c r="H599" s="43"/>
      <c r="I599" s="43"/>
      <c r="J599" s="43"/>
      <c r="K599" s="43"/>
      <c r="L599" s="43"/>
    </row>
    <row r="600" spans="1:12" ht="12.75">
      <c r="A600" s="43"/>
      <c r="B600" s="43"/>
      <c r="C600" s="43"/>
      <c r="D600" s="43"/>
      <c r="E600" s="43"/>
      <c r="F600" s="43"/>
      <c r="G600" s="43"/>
      <c r="H600" s="43"/>
      <c r="I600" s="43"/>
      <c r="J600" s="43"/>
      <c r="K600" s="43"/>
      <c r="L600" s="43"/>
    </row>
    <row r="601" spans="1:12" ht="12.75">
      <c r="A601" s="43"/>
      <c r="B601" s="43"/>
      <c r="C601" s="43"/>
      <c r="D601" s="43"/>
      <c r="E601" s="43"/>
      <c r="F601" s="43"/>
      <c r="G601" s="43"/>
      <c r="H601" s="43"/>
      <c r="I601" s="43"/>
      <c r="J601" s="43"/>
      <c r="K601" s="43"/>
      <c r="L601" s="43"/>
    </row>
    <row r="602" spans="1:12" ht="12.75">
      <c r="A602" s="43"/>
      <c r="B602" s="43"/>
      <c r="C602" s="43"/>
      <c r="D602" s="43"/>
      <c r="E602" s="43"/>
      <c r="F602" s="43"/>
      <c r="G602" s="43"/>
      <c r="H602" s="43"/>
      <c r="I602" s="43"/>
      <c r="J602" s="43"/>
      <c r="K602" s="43"/>
      <c r="L602" s="43"/>
    </row>
    <row r="603" spans="1:12" ht="12.75">
      <c r="A603" s="43"/>
      <c r="B603" s="43"/>
      <c r="C603" s="43"/>
      <c r="D603" s="43"/>
      <c r="E603" s="43"/>
      <c r="F603" s="43"/>
      <c r="G603" s="43"/>
      <c r="H603" s="43"/>
      <c r="I603" s="43"/>
      <c r="J603" s="43"/>
      <c r="K603" s="43"/>
      <c r="L603" s="43"/>
    </row>
    <row r="604" spans="1:12" ht="12.75">
      <c r="A604" s="43"/>
      <c r="B604" s="43"/>
      <c r="C604" s="43"/>
      <c r="D604" s="43"/>
      <c r="E604" s="43"/>
      <c r="F604" s="43"/>
      <c r="G604" s="43"/>
      <c r="H604" s="43"/>
      <c r="I604" s="43"/>
      <c r="J604" s="43"/>
      <c r="K604" s="43"/>
      <c r="L604" s="43"/>
    </row>
    <row r="605" spans="1:12" ht="12.75">
      <c r="A605" s="43"/>
      <c r="B605" s="43"/>
      <c r="C605" s="43"/>
      <c r="D605" s="43"/>
      <c r="E605" s="43"/>
      <c r="F605" s="43"/>
      <c r="G605" s="43"/>
      <c r="H605" s="43"/>
      <c r="I605" s="43"/>
      <c r="J605" s="43"/>
      <c r="K605" s="43"/>
      <c r="L605" s="43"/>
    </row>
    <row r="606" spans="1:12" ht="12.75">
      <c r="A606" s="43"/>
      <c r="B606" s="43"/>
      <c r="C606" s="43"/>
      <c r="D606" s="43"/>
      <c r="E606" s="43"/>
      <c r="F606" s="43"/>
      <c r="G606" s="43"/>
      <c r="H606" s="43"/>
      <c r="I606" s="43"/>
      <c r="J606" s="43"/>
      <c r="K606" s="43"/>
      <c r="L606" s="43"/>
    </row>
    <row r="607" spans="1:12" ht="12.75">
      <c r="A607" s="43"/>
      <c r="B607" s="43"/>
      <c r="C607" s="43"/>
      <c r="D607" s="43"/>
      <c r="E607" s="43"/>
      <c r="F607" s="43"/>
      <c r="G607" s="43"/>
      <c r="H607" s="43"/>
      <c r="I607" s="43"/>
      <c r="J607" s="43"/>
      <c r="K607" s="43"/>
      <c r="L607" s="43"/>
    </row>
    <row r="608" spans="1:12" ht="12.75">
      <c r="A608" s="43"/>
      <c r="B608" s="43"/>
      <c r="C608" s="43"/>
      <c r="D608" s="43"/>
      <c r="E608" s="43"/>
      <c r="F608" s="43"/>
      <c r="G608" s="43"/>
      <c r="H608" s="43"/>
      <c r="I608" s="43"/>
      <c r="J608" s="43"/>
      <c r="K608" s="43"/>
      <c r="L608" s="43"/>
    </row>
    <row r="609" spans="1:12" ht="12.75">
      <c r="A609" s="43"/>
      <c r="B609" s="43"/>
      <c r="C609" s="43"/>
      <c r="D609" s="43"/>
      <c r="E609" s="43"/>
      <c r="F609" s="43"/>
      <c r="G609" s="43"/>
      <c r="H609" s="43"/>
      <c r="I609" s="43"/>
      <c r="J609" s="43"/>
      <c r="K609" s="43"/>
      <c r="L609" s="43"/>
    </row>
    <row r="610" spans="1:12" ht="12.75">
      <c r="A610" s="43"/>
      <c r="B610" s="43"/>
      <c r="C610" s="43"/>
      <c r="D610" s="43"/>
      <c r="E610" s="43"/>
      <c r="F610" s="43"/>
      <c r="G610" s="43"/>
      <c r="H610" s="43"/>
      <c r="I610" s="43"/>
      <c r="J610" s="43"/>
      <c r="K610" s="43"/>
      <c r="L610" s="43"/>
    </row>
    <row r="611" spans="1:12" ht="12.75">
      <c r="A611" s="43"/>
      <c r="B611" s="43"/>
      <c r="C611" s="43"/>
      <c r="D611" s="43"/>
      <c r="E611" s="43"/>
      <c r="F611" s="43"/>
      <c r="G611" s="43"/>
      <c r="H611" s="43"/>
      <c r="I611" s="43"/>
      <c r="J611" s="43"/>
      <c r="K611" s="43"/>
      <c r="L611" s="43"/>
    </row>
    <row r="612" spans="1:12" ht="12.75">
      <c r="A612" s="43"/>
      <c r="B612" s="43"/>
      <c r="C612" s="43"/>
      <c r="D612" s="43"/>
      <c r="E612" s="43"/>
      <c r="F612" s="43"/>
      <c r="G612" s="43"/>
      <c r="H612" s="43"/>
      <c r="I612" s="43"/>
      <c r="J612" s="43"/>
      <c r="K612" s="43"/>
      <c r="L612" s="43"/>
    </row>
    <row r="613" spans="1:12" ht="12.75">
      <c r="A613" s="43"/>
      <c r="B613" s="43"/>
      <c r="C613" s="43"/>
      <c r="D613" s="43"/>
      <c r="E613" s="43"/>
      <c r="F613" s="43"/>
      <c r="G613" s="43"/>
      <c r="H613" s="43"/>
      <c r="I613" s="43"/>
      <c r="J613" s="43"/>
      <c r="K613" s="43"/>
      <c r="L613" s="43"/>
    </row>
    <row r="614" spans="1:12" ht="12.75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</row>
    <row r="615" spans="1:12" ht="12.75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</row>
    <row r="616" spans="1:12" ht="12.75">
      <c r="A616" s="43"/>
      <c r="B616" s="43"/>
      <c r="C616" s="43"/>
      <c r="D616" s="43"/>
      <c r="E616" s="43"/>
      <c r="F616" s="43"/>
      <c r="G616" s="43"/>
      <c r="H616" s="43"/>
      <c r="I616" s="43"/>
      <c r="J616" s="43"/>
      <c r="K616" s="43"/>
      <c r="L616" s="43"/>
    </row>
    <row r="617" spans="1:12" ht="12.75">
      <c r="A617" s="43"/>
      <c r="B617" s="43"/>
      <c r="C617" s="43"/>
      <c r="D617" s="43"/>
      <c r="E617" s="43"/>
      <c r="F617" s="43"/>
      <c r="G617" s="43"/>
      <c r="H617" s="43"/>
      <c r="I617" s="43"/>
      <c r="J617" s="43"/>
      <c r="K617" s="43"/>
      <c r="L617" s="43"/>
    </row>
    <row r="618" spans="1:12" ht="12.75">
      <c r="A618" s="43"/>
      <c r="B618" s="43"/>
      <c r="C618" s="43"/>
      <c r="D618" s="43"/>
      <c r="E618" s="43"/>
      <c r="F618" s="43"/>
      <c r="G618" s="43"/>
      <c r="H618" s="43"/>
      <c r="I618" s="43"/>
      <c r="J618" s="43"/>
      <c r="K618" s="43"/>
      <c r="L618" s="43"/>
    </row>
    <row r="619" spans="1:12" ht="12.75">
      <c r="A619" s="43"/>
      <c r="B619" s="43"/>
      <c r="C619" s="43"/>
      <c r="D619" s="43"/>
      <c r="E619" s="43"/>
      <c r="F619" s="43"/>
      <c r="G619" s="43"/>
      <c r="H619" s="43"/>
      <c r="I619" s="43"/>
      <c r="J619" s="43"/>
      <c r="K619" s="43"/>
      <c r="L619" s="43"/>
    </row>
    <row r="620" spans="1:12" ht="12.75">
      <c r="A620" s="43"/>
      <c r="B620" s="43"/>
      <c r="C620" s="43"/>
      <c r="D620" s="43"/>
      <c r="E620" s="43"/>
      <c r="F620" s="43"/>
      <c r="G620" s="43"/>
      <c r="H620" s="43"/>
      <c r="I620" s="43"/>
      <c r="J620" s="43"/>
      <c r="K620" s="43"/>
      <c r="L620" s="43"/>
    </row>
    <row r="621" spans="1:12" ht="12.75">
      <c r="A621" s="43"/>
      <c r="B621" s="43"/>
      <c r="C621" s="43"/>
      <c r="D621" s="43"/>
      <c r="E621" s="43"/>
      <c r="F621" s="43"/>
      <c r="G621" s="43"/>
      <c r="H621" s="43"/>
      <c r="I621" s="43"/>
      <c r="J621" s="43"/>
      <c r="K621" s="43"/>
      <c r="L621" s="43"/>
    </row>
    <row r="622" spans="1:12" ht="12.75">
      <c r="A622" s="43"/>
      <c r="B622" s="43"/>
      <c r="C622" s="43"/>
      <c r="D622" s="43"/>
      <c r="E622" s="43"/>
      <c r="F622" s="43"/>
      <c r="G622" s="43"/>
      <c r="H622" s="43"/>
      <c r="I622" s="43"/>
      <c r="J622" s="43"/>
      <c r="K622" s="43"/>
      <c r="L622" s="43"/>
    </row>
    <row r="623" spans="1:12" ht="12.75">
      <c r="A623" s="43"/>
      <c r="B623" s="43"/>
      <c r="C623" s="43"/>
      <c r="D623" s="43"/>
      <c r="E623" s="43"/>
      <c r="F623" s="43"/>
      <c r="G623" s="43"/>
      <c r="H623" s="43"/>
      <c r="I623" s="43"/>
      <c r="J623" s="43"/>
      <c r="K623" s="43"/>
      <c r="L623" s="43"/>
    </row>
    <row r="624" spans="1:12" ht="12.75">
      <c r="A624" s="43"/>
      <c r="B624" s="43"/>
      <c r="C624" s="43"/>
      <c r="D624" s="43"/>
      <c r="E624" s="43"/>
      <c r="F624" s="43"/>
      <c r="G624" s="43"/>
      <c r="H624" s="43"/>
      <c r="I624" s="43"/>
      <c r="J624" s="43"/>
      <c r="K624" s="43"/>
      <c r="L624" s="43"/>
    </row>
    <row r="625" spans="1:12" ht="12.75">
      <c r="A625" s="43"/>
      <c r="B625" s="43"/>
      <c r="C625" s="43"/>
      <c r="D625" s="43"/>
      <c r="E625" s="43"/>
      <c r="F625" s="43"/>
      <c r="G625" s="43"/>
      <c r="H625" s="43"/>
      <c r="I625" s="43"/>
      <c r="J625" s="43"/>
      <c r="K625" s="43"/>
      <c r="L625" s="43"/>
    </row>
    <row r="626" spans="1:12" ht="12.75">
      <c r="A626" s="43"/>
      <c r="B626" s="43"/>
      <c r="C626" s="43"/>
      <c r="D626" s="43"/>
      <c r="E626" s="43"/>
      <c r="F626" s="43"/>
      <c r="G626" s="43"/>
      <c r="H626" s="43"/>
      <c r="I626" s="43"/>
      <c r="J626" s="43"/>
      <c r="K626" s="43"/>
      <c r="L626" s="43"/>
    </row>
    <row r="627" spans="1:12" ht="12.75">
      <c r="A627" s="43"/>
      <c r="B627" s="43"/>
      <c r="C627" s="43"/>
      <c r="D627" s="43"/>
      <c r="E627" s="43"/>
      <c r="F627" s="43"/>
      <c r="G627" s="43"/>
      <c r="H627" s="43"/>
      <c r="I627" s="43"/>
      <c r="J627" s="43"/>
      <c r="K627" s="43"/>
      <c r="L627" s="43"/>
    </row>
    <row r="628" spans="1:12" ht="12.75">
      <c r="A628" s="43"/>
      <c r="B628" s="43"/>
      <c r="C628" s="43"/>
      <c r="D628" s="43"/>
      <c r="E628" s="43"/>
      <c r="F628" s="43"/>
      <c r="G628" s="43"/>
      <c r="H628" s="43"/>
      <c r="I628" s="43"/>
      <c r="J628" s="43"/>
      <c r="K628" s="43"/>
      <c r="L628" s="43"/>
    </row>
    <row r="629" spans="1:12" ht="12.75">
      <c r="A629" s="43"/>
      <c r="B629" s="43"/>
      <c r="C629" s="43"/>
      <c r="D629" s="43"/>
      <c r="E629" s="43"/>
      <c r="F629" s="43"/>
      <c r="G629" s="43"/>
      <c r="H629" s="43"/>
      <c r="I629" s="43"/>
      <c r="J629" s="43"/>
      <c r="K629" s="43"/>
      <c r="L629" s="43"/>
    </row>
    <row r="630" spans="1:12" ht="12.75">
      <c r="A630" s="43"/>
      <c r="B630" s="43"/>
      <c r="C630" s="43"/>
      <c r="D630" s="43"/>
      <c r="E630" s="43"/>
      <c r="F630" s="43"/>
      <c r="G630" s="43"/>
      <c r="H630" s="43"/>
      <c r="I630" s="43"/>
      <c r="J630" s="43"/>
      <c r="K630" s="43"/>
      <c r="L630" s="43"/>
    </row>
    <row r="631" spans="1:12" ht="12.75">
      <c r="A631" s="43"/>
      <c r="B631" s="43"/>
      <c r="C631" s="43"/>
      <c r="D631" s="43"/>
      <c r="E631" s="43"/>
      <c r="F631" s="43"/>
      <c r="G631" s="43"/>
      <c r="H631" s="43"/>
      <c r="I631" s="43"/>
      <c r="J631" s="43"/>
      <c r="K631" s="43"/>
      <c r="L631" s="43"/>
    </row>
    <row r="632" spans="1:12" ht="12.75">
      <c r="A632" s="43"/>
      <c r="B632" s="43"/>
      <c r="C632" s="43"/>
      <c r="D632" s="43"/>
      <c r="E632" s="43"/>
      <c r="F632" s="43"/>
      <c r="G632" s="43"/>
      <c r="H632" s="43"/>
      <c r="I632" s="43"/>
      <c r="J632" s="43"/>
      <c r="K632" s="43"/>
      <c r="L632" s="43"/>
    </row>
    <row r="633" spans="1:12" ht="12.75">
      <c r="A633" s="43"/>
      <c r="B633" s="43"/>
      <c r="C633" s="43"/>
      <c r="D633" s="43"/>
      <c r="E633" s="43"/>
      <c r="F633" s="43"/>
      <c r="G633" s="43"/>
      <c r="H633" s="43"/>
      <c r="I633" s="43"/>
      <c r="J633" s="43"/>
      <c r="K633" s="43"/>
      <c r="L633" s="43"/>
    </row>
    <row r="634" spans="1:12" ht="12.75">
      <c r="A634" s="43"/>
      <c r="B634" s="43"/>
      <c r="C634" s="43"/>
      <c r="D634" s="43"/>
      <c r="E634" s="43"/>
      <c r="F634" s="43"/>
      <c r="G634" s="43"/>
      <c r="H634" s="43"/>
      <c r="I634" s="43"/>
      <c r="J634" s="43"/>
      <c r="K634" s="43"/>
      <c r="L634" s="43"/>
    </row>
    <row r="635" spans="1:12" ht="12.75">
      <c r="A635" s="43"/>
      <c r="B635" s="43"/>
      <c r="C635" s="43"/>
      <c r="D635" s="43"/>
      <c r="E635" s="43"/>
      <c r="F635" s="43"/>
      <c r="G635" s="43"/>
      <c r="H635" s="43"/>
      <c r="I635" s="43"/>
      <c r="J635" s="43"/>
      <c r="K635" s="43"/>
      <c r="L635" s="43"/>
    </row>
    <row r="636" spans="1:12" ht="12.75">
      <c r="A636" s="43"/>
      <c r="B636" s="43"/>
      <c r="C636" s="43"/>
      <c r="D636" s="43"/>
      <c r="E636" s="43"/>
      <c r="F636" s="43"/>
      <c r="G636" s="43"/>
      <c r="H636" s="43"/>
      <c r="I636" s="43"/>
      <c r="J636" s="43"/>
      <c r="K636" s="43"/>
      <c r="L636" s="43"/>
    </row>
    <row r="637" spans="1:12" ht="12.75">
      <c r="A637" s="43"/>
      <c r="B637" s="43"/>
      <c r="C637" s="43"/>
      <c r="D637" s="43"/>
      <c r="E637" s="43"/>
      <c r="F637" s="43"/>
      <c r="G637" s="43"/>
      <c r="H637" s="43"/>
      <c r="I637" s="43"/>
      <c r="J637" s="43"/>
      <c r="K637" s="43"/>
      <c r="L637" s="43"/>
    </row>
    <row r="638" spans="1:12" ht="12.75">
      <c r="A638" s="43"/>
      <c r="B638" s="43"/>
      <c r="C638" s="43"/>
      <c r="D638" s="43"/>
      <c r="E638" s="43"/>
      <c r="F638" s="43"/>
      <c r="G638" s="43"/>
      <c r="H638" s="43"/>
      <c r="I638" s="43"/>
      <c r="J638" s="43"/>
      <c r="K638" s="43"/>
      <c r="L638" s="43"/>
    </row>
    <row r="639" spans="1:12" ht="12.75">
      <c r="A639" s="43"/>
      <c r="B639" s="43"/>
      <c r="C639" s="43"/>
      <c r="D639" s="43"/>
      <c r="E639" s="43"/>
      <c r="F639" s="43"/>
      <c r="G639" s="43"/>
      <c r="H639" s="43"/>
      <c r="I639" s="43"/>
      <c r="J639" s="43"/>
      <c r="K639" s="43"/>
      <c r="L639" s="43"/>
    </row>
    <row r="640" spans="1:12" ht="12.75">
      <c r="A640" s="43"/>
      <c r="B640" s="43"/>
      <c r="C640" s="43"/>
      <c r="D640" s="43"/>
      <c r="E640" s="43"/>
      <c r="F640" s="43"/>
      <c r="G640" s="43"/>
      <c r="H640" s="43"/>
      <c r="I640" s="43"/>
      <c r="J640" s="43"/>
      <c r="K640" s="43"/>
      <c r="L640" s="43"/>
    </row>
    <row r="641" spans="1:12" ht="12.75">
      <c r="A641" s="43"/>
      <c r="B641" s="43"/>
      <c r="C641" s="43"/>
      <c r="D641" s="43"/>
      <c r="E641" s="43"/>
      <c r="F641" s="43"/>
      <c r="G641" s="43"/>
      <c r="H641" s="43"/>
      <c r="I641" s="43"/>
      <c r="J641" s="43"/>
      <c r="K641" s="43"/>
      <c r="L641" s="43"/>
    </row>
    <row r="642" spans="1:12" ht="12.75">
      <c r="A642" s="43"/>
      <c r="B642" s="43"/>
      <c r="C642" s="43"/>
      <c r="D642" s="43"/>
      <c r="E642" s="43"/>
      <c r="F642" s="43"/>
      <c r="G642" s="43"/>
      <c r="H642" s="43"/>
      <c r="I642" s="43"/>
      <c r="J642" s="43"/>
      <c r="K642" s="43"/>
      <c r="L642" s="43"/>
    </row>
    <row r="643" spans="1:12" ht="12.75">
      <c r="A643" s="43"/>
      <c r="B643" s="43"/>
      <c r="C643" s="43"/>
      <c r="D643" s="43"/>
      <c r="E643" s="43"/>
      <c r="F643" s="43"/>
      <c r="G643" s="43"/>
      <c r="H643" s="43"/>
      <c r="I643" s="43"/>
      <c r="J643" s="43"/>
      <c r="K643" s="43"/>
      <c r="L643" s="43"/>
    </row>
    <row r="644" spans="1:12" ht="12.75">
      <c r="A644" s="43"/>
      <c r="B644" s="43"/>
      <c r="C644" s="43"/>
      <c r="D644" s="43"/>
      <c r="E644" s="43"/>
      <c r="F644" s="43"/>
      <c r="G644" s="43"/>
      <c r="H644" s="43"/>
      <c r="I644" s="43"/>
      <c r="J644" s="43"/>
      <c r="K644" s="43"/>
      <c r="L644" s="43"/>
    </row>
    <row r="645" spans="1:12" ht="12.75">
      <c r="A645" s="43"/>
      <c r="B645" s="43"/>
      <c r="C645" s="43"/>
      <c r="D645" s="43"/>
      <c r="E645" s="43"/>
      <c r="F645" s="43"/>
      <c r="G645" s="43"/>
      <c r="H645" s="43"/>
      <c r="I645" s="43"/>
      <c r="J645" s="43"/>
      <c r="K645" s="43"/>
      <c r="L645" s="43"/>
    </row>
    <row r="646" spans="1:12" ht="12.75">
      <c r="A646" s="43"/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</row>
    <row r="647" spans="1:12" ht="12.75">
      <c r="A647" s="43"/>
      <c r="B647" s="43"/>
      <c r="C647" s="43"/>
      <c r="D647" s="43"/>
      <c r="E647" s="43"/>
      <c r="F647" s="43"/>
      <c r="G647" s="43"/>
      <c r="H647" s="43"/>
      <c r="I647" s="43"/>
      <c r="J647" s="43"/>
      <c r="K647" s="43"/>
      <c r="L647" s="43"/>
    </row>
    <row r="648" spans="1:12" ht="12.75">
      <c r="A648" s="43"/>
      <c r="B648" s="43"/>
      <c r="C648" s="43"/>
      <c r="D648" s="43"/>
      <c r="E648" s="43"/>
      <c r="F648" s="43"/>
      <c r="G648" s="43"/>
      <c r="H648" s="43"/>
      <c r="I648" s="43"/>
      <c r="J648" s="43"/>
      <c r="K648" s="43"/>
      <c r="L648" s="43"/>
    </row>
    <row r="649" spans="1:12" ht="12.75">
      <c r="A649" s="43"/>
      <c r="B649" s="43"/>
      <c r="C649" s="43"/>
      <c r="D649" s="43"/>
      <c r="E649" s="43"/>
      <c r="F649" s="43"/>
      <c r="G649" s="43"/>
      <c r="H649" s="43"/>
      <c r="I649" s="43"/>
      <c r="J649" s="43"/>
      <c r="K649" s="43"/>
      <c r="L649" s="43"/>
    </row>
    <row r="650" spans="1:12" ht="12.75">
      <c r="A650" s="43"/>
      <c r="B650" s="43"/>
      <c r="C650" s="43"/>
      <c r="D650" s="43"/>
      <c r="E650" s="43"/>
      <c r="F650" s="43"/>
      <c r="G650" s="43"/>
      <c r="H650" s="43"/>
      <c r="I650" s="43"/>
      <c r="J650" s="43"/>
      <c r="K650" s="43"/>
      <c r="L650" s="43"/>
    </row>
    <row r="651" spans="1:12" ht="12.75">
      <c r="A651" s="43"/>
      <c r="B651" s="43"/>
      <c r="C651" s="43"/>
      <c r="D651" s="43"/>
      <c r="E651" s="43"/>
      <c r="F651" s="43"/>
      <c r="G651" s="43"/>
      <c r="H651" s="43"/>
      <c r="I651" s="43"/>
      <c r="J651" s="43"/>
      <c r="K651" s="43"/>
      <c r="L651" s="43"/>
    </row>
    <row r="652" spans="1:12" ht="12.75">
      <c r="A652" s="43"/>
      <c r="B652" s="43"/>
      <c r="C652" s="43"/>
      <c r="D652" s="43"/>
      <c r="E652" s="43"/>
      <c r="F652" s="43"/>
      <c r="G652" s="43"/>
      <c r="H652" s="43"/>
      <c r="I652" s="43"/>
      <c r="J652" s="43"/>
      <c r="K652" s="43"/>
      <c r="L652" s="43"/>
    </row>
    <row r="653" spans="1:12" ht="12.75">
      <c r="A653" s="43"/>
      <c r="B653" s="43"/>
      <c r="C653" s="43"/>
      <c r="D653" s="43"/>
      <c r="E653" s="43"/>
      <c r="F653" s="43"/>
      <c r="G653" s="43"/>
      <c r="H653" s="43"/>
      <c r="I653" s="43"/>
      <c r="J653" s="43"/>
      <c r="K653" s="43"/>
      <c r="L653" s="43"/>
    </row>
    <row r="654" spans="1:12" ht="12.75">
      <c r="A654" s="43"/>
      <c r="B654" s="43"/>
      <c r="C654" s="43"/>
      <c r="D654" s="43"/>
      <c r="E654" s="43"/>
      <c r="F654" s="43"/>
      <c r="G654" s="43"/>
      <c r="H654" s="43"/>
      <c r="I654" s="43"/>
      <c r="J654" s="43"/>
      <c r="K654" s="43"/>
      <c r="L654" s="43"/>
    </row>
    <row r="655" spans="1:12" ht="12.75">
      <c r="A655" s="43"/>
      <c r="B655" s="43"/>
      <c r="C655" s="43"/>
      <c r="D655" s="43"/>
      <c r="E655" s="43"/>
      <c r="F655" s="43"/>
      <c r="G655" s="43"/>
      <c r="H655" s="43"/>
      <c r="I655" s="43"/>
      <c r="J655" s="43"/>
      <c r="K655" s="43"/>
      <c r="L655" s="43"/>
    </row>
    <row r="656" spans="1:12" ht="12.75">
      <c r="A656" s="43"/>
      <c r="B656" s="43"/>
      <c r="C656" s="43"/>
      <c r="D656" s="43"/>
      <c r="E656" s="43"/>
      <c r="F656" s="43"/>
      <c r="G656" s="43"/>
      <c r="H656" s="43"/>
      <c r="I656" s="43"/>
      <c r="J656" s="43"/>
      <c r="K656" s="43"/>
      <c r="L656" s="43"/>
    </row>
    <row r="657" spans="1:12" ht="12.75">
      <c r="A657" s="43"/>
      <c r="B657" s="43"/>
      <c r="C657" s="43"/>
      <c r="D657" s="43"/>
      <c r="E657" s="43"/>
      <c r="F657" s="43"/>
      <c r="G657" s="43"/>
      <c r="H657" s="43"/>
      <c r="I657" s="43"/>
      <c r="J657" s="43"/>
      <c r="K657" s="43"/>
      <c r="L657" s="43"/>
    </row>
    <row r="658" spans="1:12" ht="12.75">
      <c r="A658" s="43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43"/>
    </row>
    <row r="659" spans="1:12" ht="12.75">
      <c r="A659" s="43"/>
      <c r="B659" s="43"/>
      <c r="C659" s="43"/>
      <c r="D659" s="43"/>
      <c r="E659" s="43"/>
      <c r="F659" s="43"/>
      <c r="G659" s="43"/>
      <c r="H659" s="43"/>
      <c r="I659" s="43"/>
      <c r="J659" s="43"/>
      <c r="K659" s="43"/>
      <c r="L659" s="43"/>
    </row>
    <row r="660" spans="1:12" ht="12.75">
      <c r="A660" s="43"/>
      <c r="B660" s="43"/>
      <c r="C660" s="43"/>
      <c r="D660" s="43"/>
      <c r="E660" s="43"/>
      <c r="F660" s="43"/>
      <c r="G660" s="43"/>
      <c r="H660" s="43"/>
      <c r="I660" s="43"/>
      <c r="J660" s="43"/>
      <c r="K660" s="43"/>
      <c r="L660" s="43"/>
    </row>
    <row r="661" spans="1:12" ht="12.75">
      <c r="A661" s="43"/>
      <c r="B661" s="43"/>
      <c r="C661" s="43"/>
      <c r="D661" s="43"/>
      <c r="E661" s="43"/>
      <c r="F661" s="43"/>
      <c r="G661" s="43"/>
      <c r="H661" s="43"/>
      <c r="I661" s="43"/>
      <c r="J661" s="43"/>
      <c r="K661" s="43"/>
      <c r="L661" s="43"/>
    </row>
    <row r="662" spans="1:12" ht="12.75">
      <c r="A662" s="43"/>
      <c r="B662" s="43"/>
      <c r="C662" s="43"/>
      <c r="D662" s="43"/>
      <c r="E662" s="43"/>
      <c r="F662" s="43"/>
      <c r="G662" s="43"/>
      <c r="H662" s="43"/>
      <c r="I662" s="43"/>
      <c r="J662" s="43"/>
      <c r="K662" s="43"/>
      <c r="L662" s="43"/>
    </row>
    <row r="663" spans="1:12" ht="12.75">
      <c r="A663" s="43"/>
      <c r="B663" s="43"/>
      <c r="C663" s="43"/>
      <c r="D663" s="43"/>
      <c r="E663" s="43"/>
      <c r="F663" s="43"/>
      <c r="G663" s="43"/>
      <c r="H663" s="43"/>
      <c r="I663" s="43"/>
      <c r="J663" s="43"/>
      <c r="K663" s="43"/>
      <c r="L663" s="43"/>
    </row>
    <row r="664" spans="1:12" ht="12.75">
      <c r="A664" s="43"/>
      <c r="B664" s="43"/>
      <c r="C664" s="43"/>
      <c r="D664" s="43"/>
      <c r="E664" s="43"/>
      <c r="F664" s="43"/>
      <c r="G664" s="43"/>
      <c r="H664" s="43"/>
      <c r="I664" s="43"/>
      <c r="J664" s="43"/>
      <c r="K664" s="43"/>
      <c r="L664" s="43"/>
    </row>
    <row r="665" spans="1:12" ht="12.75">
      <c r="A665" s="43"/>
      <c r="B665" s="43"/>
      <c r="C665" s="43"/>
      <c r="D665" s="43"/>
      <c r="E665" s="43"/>
      <c r="F665" s="43"/>
      <c r="G665" s="43"/>
      <c r="H665" s="43"/>
      <c r="I665" s="43"/>
      <c r="J665" s="43"/>
      <c r="K665" s="43"/>
      <c r="L665" s="43"/>
    </row>
    <row r="666" spans="1:12" ht="12.75">
      <c r="A666" s="43"/>
      <c r="B666" s="43"/>
      <c r="C666" s="43"/>
      <c r="D666" s="43"/>
      <c r="E666" s="43"/>
      <c r="F666" s="43"/>
      <c r="G666" s="43"/>
      <c r="H666" s="43"/>
      <c r="I666" s="43"/>
      <c r="J666" s="43"/>
      <c r="K666" s="43"/>
      <c r="L666" s="43"/>
    </row>
    <row r="667" spans="1:12" ht="12.75">
      <c r="A667" s="43"/>
      <c r="B667" s="43"/>
      <c r="C667" s="43"/>
      <c r="D667" s="43"/>
      <c r="E667" s="43"/>
      <c r="F667" s="43"/>
      <c r="G667" s="43"/>
      <c r="H667" s="43"/>
      <c r="I667" s="43"/>
      <c r="J667" s="43"/>
      <c r="K667" s="43"/>
      <c r="L667" s="43"/>
    </row>
    <row r="668" spans="1:12" ht="12.75">
      <c r="A668" s="43"/>
      <c r="B668" s="43"/>
      <c r="C668" s="43"/>
      <c r="D668" s="43"/>
      <c r="E668" s="43"/>
      <c r="F668" s="43"/>
      <c r="G668" s="43"/>
      <c r="H668" s="43"/>
      <c r="I668" s="43"/>
      <c r="J668" s="43"/>
      <c r="K668" s="43"/>
      <c r="L668" s="43"/>
    </row>
    <row r="669" spans="1:12" ht="12.75">
      <c r="A669" s="43"/>
      <c r="B669" s="43"/>
      <c r="C669" s="43"/>
      <c r="D669" s="43"/>
      <c r="E669" s="43"/>
      <c r="F669" s="43"/>
      <c r="G669" s="43"/>
      <c r="H669" s="43"/>
      <c r="I669" s="43"/>
      <c r="J669" s="43"/>
      <c r="K669" s="43"/>
      <c r="L669" s="43"/>
    </row>
    <row r="670" spans="1:12" ht="12.75">
      <c r="A670" s="43"/>
      <c r="B670" s="43"/>
      <c r="C670" s="43"/>
      <c r="D670" s="43"/>
      <c r="E670" s="43"/>
      <c r="F670" s="43"/>
      <c r="G670" s="43"/>
      <c r="H670" s="43"/>
      <c r="I670" s="43"/>
      <c r="J670" s="43"/>
      <c r="K670" s="43"/>
      <c r="L670" s="43"/>
    </row>
    <row r="671" spans="1:12" ht="12.75">
      <c r="A671" s="43"/>
      <c r="B671" s="43"/>
      <c r="C671" s="43"/>
      <c r="D671" s="43"/>
      <c r="E671" s="43"/>
      <c r="F671" s="43"/>
      <c r="G671" s="43"/>
      <c r="H671" s="43"/>
      <c r="I671" s="43"/>
      <c r="J671" s="43"/>
      <c r="K671" s="43"/>
      <c r="L671" s="43"/>
    </row>
    <row r="672" spans="1:12" ht="12.75">
      <c r="A672" s="43"/>
      <c r="B672" s="43"/>
      <c r="C672" s="43"/>
      <c r="D672" s="43"/>
      <c r="E672" s="43"/>
      <c r="F672" s="43"/>
      <c r="G672" s="43"/>
      <c r="H672" s="43"/>
      <c r="I672" s="43"/>
      <c r="J672" s="43"/>
      <c r="K672" s="43"/>
      <c r="L672" s="43"/>
    </row>
    <row r="673" spans="1:12" ht="12.75">
      <c r="A673" s="43"/>
      <c r="B673" s="43"/>
      <c r="C673" s="43"/>
      <c r="D673" s="43"/>
      <c r="E673" s="43"/>
      <c r="F673" s="43"/>
      <c r="G673" s="43"/>
      <c r="H673" s="43"/>
      <c r="I673" s="43"/>
      <c r="J673" s="43"/>
      <c r="K673" s="43"/>
      <c r="L673" s="43"/>
    </row>
    <row r="674" spans="1:12" ht="12.75">
      <c r="A674" s="43"/>
      <c r="B674" s="43"/>
      <c r="C674" s="43"/>
      <c r="D674" s="43"/>
      <c r="E674" s="43"/>
      <c r="F674" s="43"/>
      <c r="G674" s="43"/>
      <c r="H674" s="43"/>
      <c r="I674" s="43"/>
      <c r="J674" s="43"/>
      <c r="K674" s="43"/>
      <c r="L674" s="43"/>
    </row>
    <row r="675" spans="1:12" ht="12.75">
      <c r="A675" s="43"/>
      <c r="B675" s="43"/>
      <c r="C675" s="43"/>
      <c r="D675" s="43"/>
      <c r="E675" s="43"/>
      <c r="F675" s="43"/>
      <c r="G675" s="43"/>
      <c r="H675" s="43"/>
      <c r="I675" s="43"/>
      <c r="J675" s="43"/>
      <c r="K675" s="43"/>
      <c r="L675" s="43"/>
    </row>
    <row r="676" spans="1:12" ht="12.75">
      <c r="A676" s="43"/>
      <c r="B676" s="43"/>
      <c r="C676" s="43"/>
      <c r="D676" s="43"/>
      <c r="E676" s="43"/>
      <c r="F676" s="43"/>
      <c r="G676" s="43"/>
      <c r="H676" s="43"/>
      <c r="I676" s="43"/>
      <c r="J676" s="43"/>
      <c r="K676" s="43"/>
      <c r="L676" s="43"/>
    </row>
    <row r="677" spans="1:12" ht="12.75">
      <c r="A677" s="43"/>
      <c r="B677" s="43"/>
      <c r="C677" s="43"/>
      <c r="D677" s="43"/>
      <c r="E677" s="43"/>
      <c r="F677" s="43"/>
      <c r="G677" s="43"/>
      <c r="H677" s="43"/>
      <c r="I677" s="43"/>
      <c r="J677" s="43"/>
      <c r="K677" s="43"/>
      <c r="L677" s="43"/>
    </row>
    <row r="678" spans="1:12" ht="12.75">
      <c r="A678" s="43"/>
      <c r="B678" s="43"/>
      <c r="C678" s="43"/>
      <c r="D678" s="43"/>
      <c r="E678" s="43"/>
      <c r="F678" s="43"/>
      <c r="G678" s="43"/>
      <c r="H678" s="43"/>
      <c r="I678" s="43"/>
      <c r="J678" s="43"/>
      <c r="K678" s="43"/>
      <c r="L678" s="43"/>
    </row>
    <row r="679" spans="1:12" ht="12.75">
      <c r="A679" s="43"/>
      <c r="K679" s="43"/>
      <c r="L679" s="43"/>
    </row>
    <row r="680" spans="1:12" ht="12.75">
      <c r="A680" s="43"/>
      <c r="K680" s="43"/>
      <c r="L680" s="43"/>
    </row>
    <row r="681" spans="1:12" ht="12.75">
      <c r="A681" s="43"/>
      <c r="K681" s="43"/>
      <c r="L681" s="43"/>
    </row>
    <row r="682" spans="1:12" ht="12.75">
      <c r="A682" s="43"/>
      <c r="K682" s="43"/>
      <c r="L682" s="43"/>
    </row>
    <row r="683" spans="1:12" ht="12.75">
      <c r="A683" s="43"/>
      <c r="K683" s="43"/>
      <c r="L683" s="43"/>
    </row>
    <row r="684" spans="1:12" ht="12.75">
      <c r="A684" s="43"/>
      <c r="K684" s="43"/>
      <c r="L684" s="43"/>
    </row>
    <row r="685" ht="12.75">
      <c r="L685" s="43"/>
    </row>
    <row r="686" ht="12.75">
      <c r="L686" s="43"/>
    </row>
    <row r="687" ht="12.75">
      <c r="L687" s="43"/>
    </row>
    <row r="688" ht="12.75">
      <c r="L688" s="43"/>
    </row>
    <row r="689" ht="12.75">
      <c r="L689" s="43"/>
    </row>
    <row r="690" ht="12.75">
      <c r="L690" s="43"/>
    </row>
    <row r="691" ht="12.75">
      <c r="L691" s="43"/>
    </row>
    <row r="692" ht="12.75">
      <c r="L692" s="43"/>
    </row>
    <row r="693" ht="12.75">
      <c r="L693" s="43"/>
    </row>
  </sheetData>
  <sheetProtection/>
  <mergeCells count="5">
    <mergeCell ref="I11:L11"/>
    <mergeCell ref="A1:O2"/>
    <mergeCell ref="B7:D7"/>
    <mergeCell ref="E7:F7"/>
    <mergeCell ref="G7:H7"/>
  </mergeCells>
  <conditionalFormatting sqref="G9 G11">
    <cfRule type="expression" priority="3" dxfId="204" stopIfTrue="1">
      <formula>IF(AND($F$9=$F$11,$F$9&lt;&gt;"",$F$11&lt;&gt;""),1,0)</formula>
    </cfRule>
  </conditionalFormatting>
  <conditionalFormatting sqref="J10">
    <cfRule type="cellIs" priority="4" dxfId="2" operator="notEqual" stopIfTrue="1">
      <formula>"CAMPEON"</formula>
    </cfRule>
  </conditionalFormatting>
  <conditionalFormatting sqref="D10 A9">
    <cfRule type="expression" priority="1" dxfId="0" stopIfTrue="1">
      <formula>IF(OR('3er puesto y FINAL'!#REF!="en juego",'3er puesto y FINAL'!#REF!="hoy!"),1,0)</formula>
    </cfRule>
  </conditionalFormatting>
  <conditionalFormatting sqref="A16 B10:E10">
    <cfRule type="expression" priority="31" dxfId="0" stopIfTrue="1">
      <formula>IF(OR($E$10="en juego",$E$10="hoy!"),1,0)</formula>
    </cfRule>
  </conditionalFormatting>
  <dataValidations count="3">
    <dataValidation type="whole" allowBlank="1" showInputMessage="1" showErrorMessage="1" errorTitle="Dato no válido." error="Ingrese sólo un número entero&#10;entre 0 y 99." sqref="F9">
      <formula1>0</formula1>
      <formula2>99</formula2>
    </dataValidation>
    <dataValidation type="whole" allowBlank="1" showInputMessage="1" showErrorMessage="1" errorTitle="Dato no válido" error="Ingrese sólo un número entero&#10;entre 0 y 99." sqref="F11">
      <formula1>0</formula1>
      <formula2>99</formula2>
    </dataValidation>
    <dataValidation type="custom" showErrorMessage="1" errorTitle="Dato no válido" error="Debe introducir antes el resultado del partido." sqref="G9 G11">
      <formula1>IF(F9&lt;&gt;"",1,0)</formula1>
    </dataValidation>
  </dataValidations>
  <hyperlinks>
    <hyperlink ref="O4" location="Portada!A1" display="Menu Principal"/>
  </hyperlinks>
  <printOptions/>
  <pageMargins left="0.75" right="0.75" top="1" bottom="1" header="0" footer="0"/>
  <pageSetup horizontalDpi="300" verticalDpi="300"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69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140625" style="14" customWidth="1"/>
    <col min="2" max="2" width="10.00390625" style="14" customWidth="1"/>
    <col min="3" max="3" width="3.140625" style="14" customWidth="1"/>
    <col min="4" max="4" width="0.9921875" style="14" customWidth="1"/>
    <col min="5" max="5" width="3.140625" style="14" customWidth="1"/>
    <col min="6" max="6" width="10.00390625" style="14" customWidth="1"/>
    <col min="7" max="8" width="2.28125" style="14" customWidth="1"/>
    <col min="9" max="9" width="10.00390625" style="14" customWidth="1"/>
    <col min="10" max="10" width="3.140625" style="14" customWidth="1"/>
    <col min="11" max="11" width="0.9921875" style="14" customWidth="1"/>
    <col min="12" max="12" width="3.140625" style="14" customWidth="1"/>
    <col min="13" max="13" width="10.00390625" style="14" customWidth="1"/>
    <col min="14" max="15" width="2.28125" style="14" customWidth="1"/>
    <col min="16" max="16" width="10.00390625" style="14" customWidth="1"/>
    <col min="17" max="17" width="3.140625" style="14" customWidth="1"/>
    <col min="18" max="18" width="0.9921875" style="14" customWidth="1"/>
    <col min="19" max="19" width="3.140625" style="14" customWidth="1"/>
    <col min="20" max="20" width="10.00390625" style="14" customWidth="1"/>
    <col min="21" max="22" width="2.28125" style="14" customWidth="1"/>
    <col min="23" max="23" width="10.00390625" style="14" customWidth="1"/>
    <col min="24" max="24" width="3.140625" style="14" customWidth="1"/>
    <col min="25" max="25" width="0.9921875" style="14" customWidth="1"/>
    <col min="26" max="26" width="3.140625" style="14" customWidth="1"/>
    <col min="27" max="27" width="10.00390625" style="14" customWidth="1"/>
    <col min="28" max="28" width="0.9921875" style="14" customWidth="1"/>
    <col min="29" max="29" width="10.00390625" style="14" customWidth="1"/>
    <col min="30" max="30" width="6.7109375" style="14" customWidth="1"/>
    <col min="31" max="16384" width="9.140625" style="14" customWidth="1"/>
  </cols>
  <sheetData>
    <row r="1" ht="4.5" customHeight="1" thickBot="1"/>
    <row r="2" spans="2:27" ht="13.5" thickBot="1">
      <c r="B2" s="370" t="s">
        <v>3</v>
      </c>
      <c r="C2" s="371"/>
      <c r="D2" s="371"/>
      <c r="E2" s="371"/>
      <c r="F2" s="372"/>
      <c r="I2" s="370" t="s">
        <v>4</v>
      </c>
      <c r="J2" s="371"/>
      <c r="K2" s="371"/>
      <c r="L2" s="371"/>
      <c r="M2" s="372"/>
      <c r="P2" s="370" t="s">
        <v>5</v>
      </c>
      <c r="Q2" s="371"/>
      <c r="R2" s="371"/>
      <c r="S2" s="371"/>
      <c r="T2" s="372"/>
      <c r="W2" s="370" t="s">
        <v>6</v>
      </c>
      <c r="X2" s="371"/>
      <c r="Y2" s="371"/>
      <c r="Z2" s="371"/>
      <c r="AA2" s="372"/>
    </row>
    <row r="3" ht="4.5" customHeight="1"/>
    <row r="4" spans="2:27" ht="12.75">
      <c r="B4" s="16" t="str">
        <f>'- A -'!B6</f>
        <v>SOCCER GIRLS</v>
      </c>
      <c r="C4" s="32">
        <f>IF('- A -'!C6&lt;&gt;"",'- A -'!C6,"")</f>
      </c>
      <c r="D4" s="18"/>
      <c r="E4" s="32">
        <f>IF('- A -'!E6&lt;&gt;"",'- A -'!E6,"")</f>
      </c>
      <c r="F4" s="17" t="str">
        <f>'- A -'!F6</f>
        <v>ANGELA TEAM</v>
      </c>
      <c r="G4" s="16"/>
      <c r="H4" s="16"/>
      <c r="I4" s="16" t="str">
        <f>'- B -'!B6</f>
        <v>PAGANAS F.C.</v>
      </c>
      <c r="J4" s="32">
        <f>IF('- B -'!C6&lt;&gt;"",'- B -'!C6,"")</f>
        <v>0</v>
      </c>
      <c r="K4" s="28"/>
      <c r="L4" s="32">
        <f>IF('- B -'!E6&lt;&gt;"",'- B -'!E6,"")</f>
        <v>3</v>
      </c>
      <c r="M4" s="17" t="str">
        <f>'- B -'!F6</f>
        <v>FULANITAS</v>
      </c>
      <c r="N4" s="16"/>
      <c r="O4" s="16"/>
      <c r="P4" s="16">
        <f>'- C -'!B6</f>
        <v>9</v>
      </c>
      <c r="Q4" s="32">
        <f>IF('- C -'!C6&lt;&gt;"",'- C -'!C6,"")</f>
      </c>
      <c r="R4" s="28"/>
      <c r="S4" s="32">
        <f>IF('- C -'!E6&lt;&gt;"",'- C -'!E6,"")</f>
      </c>
      <c r="T4" s="17">
        <f>'- C -'!F6</f>
        <v>10</v>
      </c>
      <c r="W4" s="16">
        <f>'- D -'!B6</f>
        <v>13</v>
      </c>
      <c r="X4" s="32">
        <f>IF('- D -'!C6&lt;&gt;"",'- D -'!C6,"")</f>
      </c>
      <c r="Y4" s="28"/>
      <c r="Z4" s="32">
        <f>IF('- D -'!E6&lt;&gt;"",'- D -'!E6,"")</f>
      </c>
      <c r="AA4" s="17">
        <f>'- D -'!F6</f>
        <v>14</v>
      </c>
    </row>
    <row r="5" spans="2:26" ht="4.5" customHeight="1">
      <c r="B5" s="16"/>
      <c r="C5" s="18"/>
      <c r="D5" s="18"/>
      <c r="E5" s="18"/>
      <c r="F5" s="17"/>
      <c r="G5" s="16"/>
      <c r="H5" s="16"/>
      <c r="J5" s="28"/>
      <c r="K5" s="28"/>
      <c r="L5" s="28"/>
      <c r="N5" s="16"/>
      <c r="O5" s="16"/>
      <c r="Q5" s="28"/>
      <c r="R5" s="28"/>
      <c r="S5" s="28"/>
      <c r="X5" s="28"/>
      <c r="Y5" s="28"/>
      <c r="Z5" s="28"/>
    </row>
    <row r="6" spans="2:27" ht="12.75">
      <c r="B6" s="16" t="str">
        <f>'- A -'!B7</f>
        <v>INGENACHAS</v>
      </c>
      <c r="C6" s="32">
        <f>IF('- A -'!C7&lt;&gt;"",'- A -'!C7,"")</f>
      </c>
      <c r="D6" s="18"/>
      <c r="E6" s="32">
        <f>IF('- A -'!E7&lt;&gt;"",'- A -'!E7,"")</f>
      </c>
      <c r="F6" s="17" t="str">
        <f>'- A -'!F7</f>
        <v>CHICAS DEL GOL</v>
      </c>
      <c r="G6" s="16"/>
      <c r="H6" s="16"/>
      <c r="I6" s="16" t="str">
        <f>'- B -'!B7</f>
        <v>CIENCIAS AGRÀRIAS</v>
      </c>
      <c r="J6" s="32">
        <f>IF('- B -'!C7&lt;&gt;"",'- B -'!C7,"")</f>
      </c>
      <c r="K6" s="28"/>
      <c r="L6" s="32">
        <f>IF('- B -'!E7&lt;&gt;"",'- B -'!E7,"")</f>
      </c>
      <c r="M6" s="17" t="str">
        <f>'- B -'!F7</f>
        <v>MOLOCHITAS</v>
      </c>
      <c r="N6" s="16"/>
      <c r="O6" s="16"/>
      <c r="P6" s="16">
        <f>'- C -'!B7</f>
        <v>11</v>
      </c>
      <c r="Q6" s="32">
        <f>IF('- C -'!C7&lt;&gt;"",'- C -'!C7,"")</f>
      </c>
      <c r="R6" s="28"/>
      <c r="S6" s="32">
        <f>IF('- C -'!E7&lt;&gt;"",'- C -'!E7,"")</f>
      </c>
      <c r="T6" s="17">
        <f>'- C -'!F7</f>
        <v>12</v>
      </c>
      <c r="W6" s="16">
        <f>'- D -'!B7</f>
        <v>15</v>
      </c>
      <c r="X6" s="32">
        <f>IF('- D -'!C7&lt;&gt;"",'- D -'!C7,"")</f>
      </c>
      <c r="Y6" s="28"/>
      <c r="Z6" s="32">
        <f>IF('- D -'!E7&lt;&gt;"",'- D -'!E7,"")</f>
      </c>
      <c r="AA6" s="17">
        <f>'- D -'!F7</f>
        <v>16</v>
      </c>
    </row>
    <row r="7" spans="2:26" ht="4.5" customHeight="1">
      <c r="B7" s="16"/>
      <c r="C7" s="18"/>
      <c r="D7" s="18"/>
      <c r="E7" s="18"/>
      <c r="F7" s="17"/>
      <c r="G7" s="16"/>
      <c r="H7" s="16"/>
      <c r="J7" s="28"/>
      <c r="K7" s="28"/>
      <c r="L7" s="28"/>
      <c r="N7" s="16"/>
      <c r="O7" s="16"/>
      <c r="Q7" s="28"/>
      <c r="R7" s="28"/>
      <c r="S7" s="28"/>
      <c r="X7" s="28"/>
      <c r="Y7" s="28"/>
      <c r="Z7" s="28"/>
    </row>
    <row r="8" spans="2:27" ht="12.75">
      <c r="B8" s="16" t="str">
        <f>'- A -'!B8</f>
        <v>SOCCER GIRLS</v>
      </c>
      <c r="C8" s="32">
        <f>IF('- A -'!C8&lt;&gt;"",'- A -'!C8,"")</f>
      </c>
      <c r="D8" s="18"/>
      <c r="E8" s="32">
        <f>IF('- A -'!E8&lt;&gt;"",'- A -'!E8,"")</f>
      </c>
      <c r="F8" s="17" t="str">
        <f>'- A -'!F8</f>
        <v>INGENACHAS</v>
      </c>
      <c r="G8" s="16"/>
      <c r="H8" s="16"/>
      <c r="I8" s="16" t="str">
        <f>'- B -'!B8</f>
        <v>MOLOCHITAS</v>
      </c>
      <c r="J8" s="32">
        <f>IF('- B -'!C8&lt;&gt;"",'- B -'!C8,"")</f>
        <v>4</v>
      </c>
      <c r="K8" s="28"/>
      <c r="L8" s="32">
        <f>IF('- B -'!E8&lt;&gt;"",'- B -'!E8,"")</f>
        <v>0</v>
      </c>
      <c r="M8" s="17" t="str">
        <f>'- B -'!F8</f>
        <v>FULANITAS</v>
      </c>
      <c r="N8" s="16"/>
      <c r="O8" s="16"/>
      <c r="P8" s="16">
        <f>'- C -'!B8</f>
        <v>12</v>
      </c>
      <c r="Q8" s="32">
        <f>IF('- C -'!C8&lt;&gt;"",'- C -'!C8,"")</f>
      </c>
      <c r="R8" s="28"/>
      <c r="S8" s="32">
        <f>IF('- C -'!E8&lt;&gt;"",'- C -'!E8,"")</f>
      </c>
      <c r="T8" s="17">
        <f>'- C -'!F8</f>
        <v>10</v>
      </c>
      <c r="W8" s="16">
        <f>'- D -'!B8</f>
        <v>13</v>
      </c>
      <c r="X8" s="32">
        <f>IF('- D -'!C8&lt;&gt;"",'- D -'!C8,"")</f>
      </c>
      <c r="Y8" s="28"/>
      <c r="Z8" s="32">
        <f>IF('- D -'!E8&lt;&gt;"",'- D -'!E8,"")</f>
      </c>
      <c r="AA8" s="17">
        <f>'- D -'!F8</f>
        <v>15</v>
      </c>
    </row>
    <row r="9" spans="2:26" ht="4.5" customHeight="1">
      <c r="B9" s="16"/>
      <c r="C9" s="18"/>
      <c r="D9" s="18"/>
      <c r="E9" s="18"/>
      <c r="F9" s="17"/>
      <c r="G9" s="16"/>
      <c r="H9" s="16"/>
      <c r="J9" s="28"/>
      <c r="K9" s="28"/>
      <c r="L9" s="28"/>
      <c r="N9" s="16"/>
      <c r="O9" s="16"/>
      <c r="Q9" s="28"/>
      <c r="R9" s="28"/>
      <c r="S9" s="28"/>
      <c r="X9" s="28"/>
      <c r="Y9" s="28"/>
      <c r="Z9" s="28"/>
    </row>
    <row r="10" spans="2:27" ht="12.75">
      <c r="B10" s="16" t="str">
        <f>'- A -'!B9</f>
        <v>CHICAS DEL GOL</v>
      </c>
      <c r="C10" s="32">
        <f>IF('- A -'!C9&lt;&gt;"",'- A -'!C9,"")</f>
      </c>
      <c r="D10" s="18"/>
      <c r="E10" s="32">
        <f>IF('- A -'!E9&lt;&gt;"",'- A -'!E9,"")</f>
      </c>
      <c r="F10" s="17" t="str">
        <f>'- A -'!F9</f>
        <v>ANGELA TEAM</v>
      </c>
      <c r="G10" s="16"/>
      <c r="H10" s="16"/>
      <c r="I10" s="16" t="str">
        <f>'- B -'!B9</f>
        <v>PAGANAS F.C.</v>
      </c>
      <c r="J10" s="32">
        <f>IF('- B -'!C9&lt;&gt;"",'- B -'!C9,"")</f>
        <v>0</v>
      </c>
      <c r="K10" s="28"/>
      <c r="L10" s="32">
        <f>IF('- B -'!E9&lt;&gt;"",'- B -'!E9,"")</f>
        <v>3</v>
      </c>
      <c r="M10" s="17" t="str">
        <f>'- B -'!F9</f>
        <v>CIENCIAS AGRÀRIAS</v>
      </c>
      <c r="N10" s="16"/>
      <c r="O10" s="16"/>
      <c r="P10" s="16">
        <f>'- C -'!B9</f>
        <v>9</v>
      </c>
      <c r="Q10" s="32">
        <f>IF('- C -'!C9&lt;&gt;"",'- C -'!C9,"")</f>
      </c>
      <c r="R10" s="28"/>
      <c r="S10" s="32">
        <f>IF('- C -'!E9&lt;&gt;"",'- C -'!E9,"")</f>
      </c>
      <c r="T10" s="17">
        <f>'- C -'!F9</f>
        <v>11</v>
      </c>
      <c r="W10" s="16">
        <f>'- D -'!B9</f>
        <v>16</v>
      </c>
      <c r="X10" s="32">
        <f>IF('- D -'!C9&lt;&gt;"",'- D -'!C9,"")</f>
      </c>
      <c r="Y10" s="28"/>
      <c r="Z10" s="32">
        <f>IF('- D -'!E9&lt;&gt;"",'- D -'!E9,"")</f>
      </c>
      <c r="AA10" s="17">
        <f>'- D -'!F9</f>
        <v>14</v>
      </c>
    </row>
    <row r="11" spans="2:27" ht="4.5" customHeight="1">
      <c r="B11" s="16"/>
      <c r="C11" s="18"/>
      <c r="D11" s="18"/>
      <c r="E11" s="18"/>
      <c r="F11" s="17"/>
      <c r="G11" s="16"/>
      <c r="H11" s="16"/>
      <c r="I11" s="16"/>
      <c r="J11" s="28"/>
      <c r="K11" s="28"/>
      <c r="L11" s="28"/>
      <c r="M11" s="17"/>
      <c r="N11" s="16"/>
      <c r="O11" s="16"/>
      <c r="P11" s="16"/>
      <c r="Q11" s="28"/>
      <c r="R11" s="28"/>
      <c r="S11" s="28"/>
      <c r="T11" s="17"/>
      <c r="W11" s="16"/>
      <c r="X11" s="28"/>
      <c r="Y11" s="28"/>
      <c r="Z11" s="28"/>
      <c r="AA11" s="17"/>
    </row>
    <row r="12" spans="2:27" ht="12.75">
      <c r="B12" s="16" t="str">
        <f>'- A -'!B10</f>
        <v>ANGELA TEAM</v>
      </c>
      <c r="C12" s="32">
        <f>IF('- A -'!C10&lt;&gt;"",'- A -'!C10,"")</f>
        <v>0</v>
      </c>
      <c r="D12" s="18"/>
      <c r="E12" s="32">
        <f>IF('- A -'!E10&lt;&gt;"",'- A -'!E10,"")</f>
        <v>3</v>
      </c>
      <c r="F12" s="17" t="str">
        <f>'- A -'!F10</f>
        <v>INGENACHAS</v>
      </c>
      <c r="G12" s="16"/>
      <c r="H12" s="16"/>
      <c r="I12" s="16" t="str">
        <f>'- B -'!B10</f>
        <v>FULANITAS</v>
      </c>
      <c r="J12" s="32">
        <f>IF('- B -'!C10&lt;&gt;"",'- B -'!C10,"")</f>
      </c>
      <c r="K12" s="28"/>
      <c r="L12" s="32">
        <f>IF('- B -'!E10&lt;&gt;"",'- B -'!E10,"")</f>
      </c>
      <c r="M12" s="17" t="str">
        <f>'- B -'!F10</f>
        <v>CIENCIAS AGRÀRIAS</v>
      </c>
      <c r="N12" s="16"/>
      <c r="O12" s="16"/>
      <c r="P12" s="16">
        <f>'- C -'!B10</f>
        <v>12</v>
      </c>
      <c r="Q12" s="32">
        <f>IF('- C -'!C10&lt;&gt;"",'- C -'!C10,"")</f>
      </c>
      <c r="R12" s="28"/>
      <c r="S12" s="32">
        <f>IF('- C -'!E10&lt;&gt;"",'- C -'!E10,"")</f>
      </c>
      <c r="T12" s="17">
        <f>'- C -'!F10</f>
        <v>9</v>
      </c>
      <c r="W12" s="16">
        <f>'- D -'!B10</f>
        <v>16</v>
      </c>
      <c r="X12" s="32">
        <f>IF('- D -'!C10&lt;&gt;"",'- D -'!C10,"")</f>
      </c>
      <c r="Y12" s="28"/>
      <c r="Z12" s="32">
        <f>IF('- D -'!E10&lt;&gt;"",'- D -'!E10,"")</f>
      </c>
      <c r="AA12" s="17">
        <f>'- D -'!F10</f>
        <v>13</v>
      </c>
    </row>
    <row r="13" spans="2:27" ht="4.5" customHeight="1">
      <c r="B13" s="16"/>
      <c r="C13" s="18"/>
      <c r="D13" s="18"/>
      <c r="E13" s="18"/>
      <c r="F13" s="17"/>
      <c r="G13" s="16"/>
      <c r="H13" s="16"/>
      <c r="I13" s="16"/>
      <c r="J13" s="28"/>
      <c r="K13" s="28"/>
      <c r="L13" s="28"/>
      <c r="M13" s="17"/>
      <c r="N13" s="16"/>
      <c r="O13" s="16"/>
      <c r="P13" s="16"/>
      <c r="Q13" s="28"/>
      <c r="R13" s="28"/>
      <c r="S13" s="28"/>
      <c r="T13" s="17"/>
      <c r="W13" s="16"/>
      <c r="X13" s="28"/>
      <c r="Y13" s="28"/>
      <c r="Z13" s="28"/>
      <c r="AA13" s="17"/>
    </row>
    <row r="14" spans="2:27" ht="12.75">
      <c r="B14" s="16" t="str">
        <f>'- A -'!B11</f>
        <v>CHICAS DEL GOL</v>
      </c>
      <c r="C14" s="32">
        <f>IF('- A -'!C11&lt;&gt;"",'- A -'!C11,"")</f>
      </c>
      <c r="D14" s="18"/>
      <c r="E14" s="32">
        <f>IF('- A -'!E11&lt;&gt;"",'- A -'!E11,"")</f>
      </c>
      <c r="F14" s="17" t="str">
        <f>'- A -'!F11</f>
        <v>SOCCER GIRLS</v>
      </c>
      <c r="G14" s="16"/>
      <c r="H14" s="16"/>
      <c r="I14" s="16" t="str">
        <f>'- B -'!B11</f>
        <v>MOLOCHITAS</v>
      </c>
      <c r="J14" s="32">
        <f>IF('- B -'!C11&lt;&gt;"",'- B -'!C11,"")</f>
        <v>3</v>
      </c>
      <c r="K14" s="28"/>
      <c r="L14" s="32">
        <f>IF('- B -'!E11&lt;&gt;"",'- B -'!E11,"")</f>
        <v>0</v>
      </c>
      <c r="M14" s="17" t="str">
        <f>'- B -'!F11</f>
        <v>PAGANAS F.C.</v>
      </c>
      <c r="N14" s="16"/>
      <c r="O14" s="16"/>
      <c r="P14" s="16">
        <f>'- C -'!B11</f>
        <v>10</v>
      </c>
      <c r="Q14" s="32">
        <f>IF('- C -'!C11&lt;&gt;"",'- C -'!C11,"")</f>
      </c>
      <c r="R14" s="28"/>
      <c r="S14" s="32">
        <f>IF('- C -'!E11&lt;&gt;"",'- C -'!E11,"")</f>
      </c>
      <c r="T14" s="17">
        <f>'- C -'!F11</f>
        <v>11</v>
      </c>
      <c r="W14" s="16">
        <f>'- D -'!B11</f>
        <v>14</v>
      </c>
      <c r="X14" s="32">
        <f>IF('- D -'!C11&lt;&gt;"",'- D -'!C11,"")</f>
      </c>
      <c r="Y14" s="28"/>
      <c r="Z14" s="32">
        <f>IF('- D -'!E11&lt;&gt;"",'- D -'!E11,"")</f>
      </c>
      <c r="AA14" s="17">
        <f>'- D -'!F11</f>
        <v>15</v>
      </c>
    </row>
    <row r="15" ht="4.5" customHeight="1" thickBot="1"/>
    <row r="16" spans="2:27" ht="13.5" thickBot="1">
      <c r="B16" s="370" t="s">
        <v>10</v>
      </c>
      <c r="C16" s="371"/>
      <c r="D16" s="371"/>
      <c r="E16" s="371"/>
      <c r="F16" s="372"/>
      <c r="I16" s="370" t="s">
        <v>9</v>
      </c>
      <c r="J16" s="371"/>
      <c r="K16" s="371"/>
      <c r="L16" s="371"/>
      <c r="M16" s="372"/>
      <c r="P16" s="370" t="s">
        <v>8</v>
      </c>
      <c r="Q16" s="371"/>
      <c r="R16" s="371"/>
      <c r="S16" s="371"/>
      <c r="T16" s="372"/>
      <c r="W16" s="370" t="s">
        <v>7</v>
      </c>
      <c r="X16" s="371"/>
      <c r="Y16" s="371"/>
      <c r="Z16" s="371"/>
      <c r="AA16" s="372"/>
    </row>
    <row r="17" ht="4.5" customHeight="1"/>
    <row r="18" spans="2:27" ht="12.75">
      <c r="B18" s="16">
        <f>'- E -'!B6</f>
        <v>17</v>
      </c>
      <c r="C18" s="32">
        <f>IF('- E -'!C6&lt;&gt;"",'- E -'!C6,"")</f>
      </c>
      <c r="D18" s="18"/>
      <c r="E18" s="32">
        <f>IF('- E -'!E6&lt;&gt;"",'- E -'!E6,"")</f>
      </c>
      <c r="F18" s="17">
        <f>'- E -'!F6</f>
        <v>18</v>
      </c>
      <c r="G18" s="16"/>
      <c r="H18" s="16"/>
      <c r="I18" s="16">
        <f>'- F -'!B6</f>
        <v>21</v>
      </c>
      <c r="J18" s="32">
        <f>IF('- F -'!C6&lt;&gt;"",'- F -'!C6,"")</f>
      </c>
      <c r="K18" s="28"/>
      <c r="L18" s="32">
        <f>IF('- F -'!E6&lt;&gt;"",'- F -'!E6,"")</f>
      </c>
      <c r="M18" s="17">
        <f>'- F -'!F6</f>
        <v>22</v>
      </c>
      <c r="N18" s="16"/>
      <c r="O18" s="16"/>
      <c r="P18" s="16">
        <f>'- G -'!B6</f>
        <v>27</v>
      </c>
      <c r="Q18" s="32">
        <f>IF('- G -'!C6&lt;&gt;"",'- G -'!C6,"")</f>
      </c>
      <c r="R18" s="28"/>
      <c r="S18" s="32">
        <f>IF('- G -'!E6&lt;&gt;"",'- G -'!E6,"")</f>
      </c>
      <c r="T18" s="17">
        <f>'- G -'!F6</f>
        <v>28</v>
      </c>
      <c r="W18" s="27">
        <f>'- H -'!B6</f>
        <v>31</v>
      </c>
      <c r="X18" s="32">
        <f>IF('- H -'!C6&lt;&gt;"",'- H -'!C6,"")</f>
      </c>
      <c r="Y18" s="28"/>
      <c r="Z18" s="32">
        <f>IF('- H -'!E6&lt;&gt;"",'- H -'!E6,"")</f>
      </c>
      <c r="AA18" s="17">
        <f>'- H -'!F6</f>
        <v>32</v>
      </c>
    </row>
    <row r="19" spans="3:26" ht="4.5" customHeight="1">
      <c r="C19" s="18"/>
      <c r="D19" s="18"/>
      <c r="E19" s="18"/>
      <c r="G19" s="16"/>
      <c r="H19" s="16"/>
      <c r="J19" s="28"/>
      <c r="K19" s="28"/>
      <c r="L19" s="28"/>
      <c r="N19" s="16"/>
      <c r="O19" s="16"/>
      <c r="Q19" s="28"/>
      <c r="R19" s="28"/>
      <c r="S19" s="28"/>
      <c r="W19" s="36"/>
      <c r="X19" s="28"/>
      <c r="Y19" s="28"/>
      <c r="Z19" s="28"/>
    </row>
    <row r="20" spans="2:27" ht="12.75">
      <c r="B20" s="16">
        <f>'- E -'!B7</f>
        <v>19</v>
      </c>
      <c r="C20" s="32">
        <f>IF('- E -'!C7&lt;&gt;"",'- E -'!C7,"")</f>
      </c>
      <c r="D20" s="18"/>
      <c r="E20" s="32">
        <f>IF('- E -'!E7&lt;&gt;"",'- E -'!E7,"")</f>
      </c>
      <c r="F20" s="17">
        <f>'- E -'!F7</f>
        <v>20</v>
      </c>
      <c r="G20" s="16"/>
      <c r="H20" s="16"/>
      <c r="I20" s="16">
        <f>'- F -'!B7</f>
        <v>23</v>
      </c>
      <c r="J20" s="32">
        <f>IF('- F -'!C7&lt;&gt;"",'- F -'!C7,"")</f>
      </c>
      <c r="K20" s="28"/>
      <c r="L20" s="32">
        <f>IF('- F -'!E7&lt;&gt;"",'- F -'!E7,"")</f>
      </c>
      <c r="M20" s="17">
        <f>'- F -'!F7</f>
        <v>24</v>
      </c>
      <c r="N20" s="16"/>
      <c r="O20" s="16"/>
      <c r="P20" s="16">
        <f>'- G -'!B7</f>
        <v>25</v>
      </c>
      <c r="Q20" s="32">
        <f>IF('- G -'!C7&lt;&gt;"",'- G -'!C7,"")</f>
      </c>
      <c r="R20" s="28"/>
      <c r="S20" s="32">
        <f>IF('- G -'!E7&lt;&gt;"",'- G -'!E7,"")</f>
      </c>
      <c r="T20" s="17">
        <f>'- G -'!F7</f>
        <v>26</v>
      </c>
      <c r="W20" s="27">
        <f>'- H -'!B7</f>
        <v>29</v>
      </c>
      <c r="X20" s="32">
        <f>IF('- H -'!C7&lt;&gt;"",'- H -'!C7,"")</f>
      </c>
      <c r="Y20" s="28"/>
      <c r="Z20" s="32">
        <f>IF('- H -'!E7&lt;&gt;"",'- H -'!E7,"")</f>
      </c>
      <c r="AA20" s="17">
        <f>'- H -'!F7</f>
        <v>30</v>
      </c>
    </row>
    <row r="21" spans="3:26" ht="4.5" customHeight="1">
      <c r="C21" s="18"/>
      <c r="D21" s="18"/>
      <c r="E21" s="18"/>
      <c r="G21" s="16"/>
      <c r="H21" s="16"/>
      <c r="J21" s="28"/>
      <c r="K21" s="28"/>
      <c r="L21" s="28"/>
      <c r="N21" s="16"/>
      <c r="O21" s="16"/>
      <c r="Q21" s="28"/>
      <c r="R21" s="28"/>
      <c r="S21" s="28"/>
      <c r="W21" s="36"/>
      <c r="X21" s="28"/>
      <c r="Y21" s="28"/>
      <c r="Z21" s="28"/>
    </row>
    <row r="22" spans="2:27" ht="12.75">
      <c r="B22" s="16">
        <f>'- E -'!B8</f>
        <v>17</v>
      </c>
      <c r="C22" s="32">
        <f>IF('- E -'!C8&lt;&gt;"",'- E -'!C8,"")</f>
      </c>
      <c r="D22" s="18"/>
      <c r="E22" s="32">
        <f>IF('- E -'!E8&lt;&gt;"",'- E -'!E8,"")</f>
      </c>
      <c r="F22" s="17">
        <f>'- E -'!F8</f>
        <v>19</v>
      </c>
      <c r="G22" s="16"/>
      <c r="H22" s="16"/>
      <c r="I22" s="16">
        <f>'- F -'!B8</f>
        <v>24</v>
      </c>
      <c r="J22" s="32">
        <f>IF('- F -'!C8&lt;&gt;"",'- F -'!C8,"")</f>
      </c>
      <c r="K22" s="28"/>
      <c r="L22" s="32">
        <f>IF('- F -'!E8&lt;&gt;"",'- F -'!E8,"")</f>
      </c>
      <c r="M22" s="17">
        <f>'- F -'!F8</f>
        <v>22</v>
      </c>
      <c r="N22" s="16"/>
      <c r="O22" s="16"/>
      <c r="P22" s="16">
        <f>'- G -'!B8</f>
        <v>25</v>
      </c>
      <c r="Q22" s="32">
        <f>IF('- G -'!C8&lt;&gt;"",'- G -'!C8,"")</f>
      </c>
      <c r="R22" s="28"/>
      <c r="S22" s="32">
        <f>IF('- G -'!E8&lt;&gt;"",'- G -'!E8,"")</f>
      </c>
      <c r="T22" s="17">
        <f>'- G -'!F8</f>
        <v>27</v>
      </c>
      <c r="W22" s="27">
        <f>'- H -'!B8</f>
        <v>32</v>
      </c>
      <c r="X22" s="32">
        <f>IF('- H -'!C8&lt;&gt;"",'- H -'!C8,"")</f>
      </c>
      <c r="Y22" s="28"/>
      <c r="Z22" s="32">
        <f>IF('- H -'!E8&lt;&gt;"",'- H -'!E8,"")</f>
      </c>
      <c r="AA22" s="17">
        <f>'- H -'!F8</f>
        <v>30</v>
      </c>
    </row>
    <row r="23" spans="3:26" ht="4.5" customHeight="1">
      <c r="C23" s="18"/>
      <c r="D23" s="18"/>
      <c r="E23" s="18"/>
      <c r="G23" s="16"/>
      <c r="H23" s="16"/>
      <c r="J23" s="28"/>
      <c r="K23" s="28"/>
      <c r="L23" s="28"/>
      <c r="N23" s="16"/>
      <c r="O23" s="16"/>
      <c r="Q23" s="28"/>
      <c r="R23" s="28"/>
      <c r="S23" s="28"/>
      <c r="W23" s="36"/>
      <c r="X23" s="28"/>
      <c r="Y23" s="28"/>
      <c r="Z23" s="28"/>
    </row>
    <row r="24" spans="2:27" ht="12.75">
      <c r="B24" s="16">
        <f>'- E -'!B9</f>
        <v>20</v>
      </c>
      <c r="C24" s="32">
        <f>IF('- E -'!C9&lt;&gt;"",'- E -'!C9,"")</f>
      </c>
      <c r="D24" s="18"/>
      <c r="E24" s="32">
        <f>IF('- E -'!E9&lt;&gt;"",'- E -'!E9,"")</f>
      </c>
      <c r="F24" s="17">
        <f>'- E -'!F9</f>
        <v>18</v>
      </c>
      <c r="G24" s="16"/>
      <c r="H24" s="16"/>
      <c r="I24" s="16">
        <f>'- F -'!B9</f>
        <v>21</v>
      </c>
      <c r="J24" s="32">
        <f>IF('- F -'!C9&lt;&gt;"",'- F -'!C9,"")</f>
      </c>
      <c r="K24" s="28"/>
      <c r="L24" s="32">
        <f>IF('- F -'!E6&lt;&gt;"",'- F -'!E6,"")</f>
      </c>
      <c r="M24" s="17">
        <f>'- F -'!F9</f>
        <v>23</v>
      </c>
      <c r="N24" s="16"/>
      <c r="O24" s="16"/>
      <c r="P24" s="16">
        <f>'- G -'!B9</f>
        <v>28</v>
      </c>
      <c r="Q24" s="32">
        <f>IF('- G -'!C9&lt;&gt;"",'- G -'!C9,"")</f>
      </c>
      <c r="R24" s="28"/>
      <c r="S24" s="32">
        <f>IF('- G -'!E9&lt;&gt;"",'- G -'!E9,"")</f>
      </c>
      <c r="T24" s="17">
        <f>'- G -'!F9</f>
        <v>26</v>
      </c>
      <c r="W24" s="27">
        <f>'- H -'!B9</f>
        <v>29</v>
      </c>
      <c r="X24" s="32">
        <f>IF('- H -'!C9&lt;&gt;"",'- H -'!C9,"")</f>
      </c>
      <c r="Y24" s="28"/>
      <c r="Z24" s="32">
        <f>IF('- H -'!E9&lt;&gt;"",'- H -'!E9,"")</f>
      </c>
      <c r="AA24" s="17">
        <f>'- H -'!F9</f>
        <v>31</v>
      </c>
    </row>
    <row r="25" spans="2:27" ht="4.5" customHeight="1">
      <c r="B25" s="16"/>
      <c r="C25" s="18"/>
      <c r="D25" s="18"/>
      <c r="E25" s="18"/>
      <c r="F25" s="17"/>
      <c r="G25" s="16"/>
      <c r="H25" s="16"/>
      <c r="I25" s="16"/>
      <c r="J25" s="28"/>
      <c r="K25" s="28"/>
      <c r="L25" s="28"/>
      <c r="M25" s="17"/>
      <c r="N25" s="16"/>
      <c r="O25" s="16"/>
      <c r="P25" s="16"/>
      <c r="Q25" s="28"/>
      <c r="R25" s="28"/>
      <c r="S25" s="28"/>
      <c r="T25" s="17"/>
      <c r="W25" s="27"/>
      <c r="X25" s="28"/>
      <c r="Y25" s="28"/>
      <c r="Z25" s="28"/>
      <c r="AA25" s="17"/>
    </row>
    <row r="26" spans="2:27" ht="12.75">
      <c r="B26" s="16">
        <f>'- E -'!B10</f>
        <v>18</v>
      </c>
      <c r="C26" s="32">
        <f>IF('- E -'!C10&lt;&gt;"",'- E -'!C10,"")</f>
      </c>
      <c r="D26" s="18"/>
      <c r="E26" s="32">
        <f>IF('- E -'!E10&lt;&gt;"",'- E -'!E10,"")</f>
      </c>
      <c r="F26" s="17">
        <f>'- E -'!F10</f>
        <v>19</v>
      </c>
      <c r="G26" s="16"/>
      <c r="H26" s="16"/>
      <c r="I26" s="16">
        <f>'- F -'!B10</f>
        <v>24</v>
      </c>
      <c r="J26" s="32">
        <f>IF('- F -'!C10&lt;&gt;"",'- F -'!C10,"")</f>
      </c>
      <c r="K26" s="28"/>
      <c r="L26" s="32">
        <f>IF('- F -'!E10&lt;&gt;"",'- F -'!E10,"")</f>
      </c>
      <c r="M26" s="17">
        <f>'- F -'!F10</f>
        <v>21</v>
      </c>
      <c r="N26" s="16"/>
      <c r="O26" s="16"/>
      <c r="P26" s="16">
        <f>'- G -'!B10</f>
        <v>28</v>
      </c>
      <c r="Q26" s="32">
        <f>IF('- G -'!C10&lt;&gt;"",'- G -'!C10,"")</f>
      </c>
      <c r="R26" s="28"/>
      <c r="S26" s="32">
        <f>IF('- G -'!E10&lt;&gt;"",'- G -'!E10,"")</f>
      </c>
      <c r="T26" s="17">
        <f>'- G -'!F10</f>
        <v>25</v>
      </c>
      <c r="W26" s="27">
        <f>'- H -'!B10</f>
        <v>32</v>
      </c>
      <c r="X26" s="32">
        <f>IF('- H -'!C10&lt;&gt;"",'- H -'!C10,"")</f>
      </c>
      <c r="Y26" s="28"/>
      <c r="Z26" s="32">
        <f>IF('- H -'!E10&lt;&gt;"",'- H -'!E10,"")</f>
      </c>
      <c r="AA26" s="17">
        <f>'- H -'!F10</f>
        <v>29</v>
      </c>
    </row>
    <row r="27" spans="2:27" ht="4.5" customHeight="1">
      <c r="B27" s="16"/>
      <c r="C27" s="18"/>
      <c r="D27" s="18"/>
      <c r="E27" s="18"/>
      <c r="F27" s="17"/>
      <c r="G27" s="16"/>
      <c r="H27" s="16"/>
      <c r="I27" s="16"/>
      <c r="J27" s="28"/>
      <c r="K27" s="28"/>
      <c r="L27" s="28"/>
      <c r="M27" s="17"/>
      <c r="N27" s="16"/>
      <c r="O27" s="16"/>
      <c r="P27" s="16"/>
      <c r="Q27" s="28"/>
      <c r="R27" s="28"/>
      <c r="S27" s="28"/>
      <c r="T27" s="17"/>
      <c r="W27" s="27"/>
      <c r="X27" s="28"/>
      <c r="Y27" s="28"/>
      <c r="Z27" s="28"/>
      <c r="AA27" s="17"/>
    </row>
    <row r="28" spans="2:27" ht="12.75">
      <c r="B28" s="16">
        <f>'- E -'!B11</f>
        <v>20</v>
      </c>
      <c r="C28" s="32">
        <f>IF('- E -'!C11&lt;&gt;"",'- E -'!C11,"")</f>
      </c>
      <c r="D28" s="18"/>
      <c r="E28" s="32">
        <f>IF('- E -'!E11&lt;&gt;"",'- E -'!E11,"")</f>
      </c>
      <c r="F28" s="17">
        <f>'- E -'!F11</f>
        <v>17</v>
      </c>
      <c r="G28" s="16"/>
      <c r="H28" s="16"/>
      <c r="I28" s="16">
        <f>'- F -'!B11</f>
        <v>22</v>
      </c>
      <c r="J28" s="32">
        <f>IF('- F -'!C11&lt;&gt;"",'- F -'!C11,"")</f>
      </c>
      <c r="K28" s="28"/>
      <c r="L28" s="32">
        <f>IF('- F -'!E11&lt;&gt;"",'- F -'!E11,"")</f>
      </c>
      <c r="M28" s="17">
        <f>'- F -'!F11</f>
        <v>23</v>
      </c>
      <c r="N28" s="16"/>
      <c r="O28" s="16"/>
      <c r="P28" s="16">
        <f>'- G -'!B11</f>
        <v>26</v>
      </c>
      <c r="Q28" s="32">
        <f>IF('- G -'!C11&lt;&gt;"",'- G -'!C11,"")</f>
      </c>
      <c r="R28" s="28"/>
      <c r="S28" s="32">
        <f>IF('- G -'!E11&lt;&gt;"",'- G -'!E11,"")</f>
      </c>
      <c r="T28" s="17">
        <f>'- G -'!F11</f>
        <v>27</v>
      </c>
      <c r="W28" s="27">
        <f>'- H -'!B11</f>
        <v>30</v>
      </c>
      <c r="X28" s="32">
        <f>IF('- H -'!C11&lt;&gt;"",'- H -'!C11,"")</f>
      </c>
      <c r="Y28" s="28"/>
      <c r="Z28" s="32">
        <f>IF('- H -'!E11&lt;&gt;"",'- H -'!E11,"")</f>
      </c>
      <c r="AA28" s="17">
        <f>'- H -'!F11</f>
        <v>31</v>
      </c>
    </row>
    <row r="29" ht="9.75" customHeight="1" thickBot="1"/>
    <row r="30" spans="2:27" ht="13.5" thickBot="1">
      <c r="B30" s="370" t="s">
        <v>60</v>
      </c>
      <c r="C30" s="371"/>
      <c r="D30" s="371"/>
      <c r="E30" s="371"/>
      <c r="F30" s="372"/>
      <c r="W30" s="26"/>
      <c r="X30" s="26"/>
      <c r="Y30" s="26"/>
      <c r="Z30" s="26"/>
      <c r="AA30" s="26"/>
    </row>
    <row r="31" ht="4.5" customHeight="1" thickBot="1"/>
    <row r="32" spans="2:13" s="16" customFormat="1" ht="12.75" customHeight="1" thickBot="1">
      <c r="B32" s="381"/>
      <c r="C32" s="381"/>
      <c r="E32" s="381"/>
      <c r="F32" s="381"/>
      <c r="I32" s="370" t="s">
        <v>0</v>
      </c>
      <c r="J32" s="371"/>
      <c r="K32" s="371"/>
      <c r="L32" s="371"/>
      <c r="M32" s="372"/>
    </row>
    <row r="33" spans="2:7" s="16" customFormat="1" ht="6" customHeight="1">
      <c r="B33" s="373" t="str">
        <f>'Octavos de Final'!E7</f>
        <v>INGENACHAS</v>
      </c>
      <c r="C33" s="379">
        <f>IF('Octavos de Final'!F7&lt;&gt;"",'Octavos de Final'!F7,"")</f>
        <v>1</v>
      </c>
      <c r="D33" s="18"/>
      <c r="E33" s="377">
        <f>IF('Octavos de Final'!F9&lt;&gt;"",'Octavos de Final'!F9,"")</f>
        <v>0</v>
      </c>
      <c r="F33" s="375" t="str">
        <f>'Octavos de Final'!E9</f>
        <v>CIENCIAS AGRÀRIAS</v>
      </c>
      <c r="G33" s="24"/>
    </row>
    <row r="34" spans="2:7" s="16" customFormat="1" ht="6" customHeight="1">
      <c r="B34" s="374"/>
      <c r="C34" s="380"/>
      <c r="D34" s="18"/>
      <c r="E34" s="378"/>
      <c r="F34" s="376"/>
      <c r="G34" s="22"/>
    </row>
    <row r="35" spans="2:27" s="16" customFormat="1" ht="6" customHeight="1">
      <c r="B35" s="18"/>
      <c r="F35" s="18"/>
      <c r="G35" s="23"/>
      <c r="H35" s="24"/>
      <c r="I35" s="373" t="str">
        <f>'Cuartos de Final'!E7</f>
        <v>INGENACHAS</v>
      </c>
      <c r="J35" s="379">
        <f>IF('Cuartos de Final'!F7&lt;&gt;"",'Cuartos de Final'!F7,"")</f>
        <v>1</v>
      </c>
      <c r="K35" s="28"/>
      <c r="L35" s="379">
        <f>IF('Cuartos de Final'!F9&lt;&gt;"",'Cuartos de Final'!F9,"")</f>
        <v>0</v>
      </c>
      <c r="M35" s="384" t="str">
        <f>'Cuartos de Final'!E9</f>
        <v>1ero Grupo C</v>
      </c>
      <c r="N35" s="24"/>
      <c r="AA35" s="27"/>
    </row>
    <row r="36" spans="2:14" s="16" customFormat="1" ht="6" customHeight="1" thickBot="1">
      <c r="B36" s="18"/>
      <c r="F36" s="18"/>
      <c r="G36" s="23"/>
      <c r="I36" s="374"/>
      <c r="J36" s="380"/>
      <c r="K36" s="28"/>
      <c r="L36" s="380"/>
      <c r="M36" s="385"/>
      <c r="N36" s="22"/>
    </row>
    <row r="37" spans="2:20" s="16" customFormat="1" ht="12.75" customHeight="1" thickBot="1">
      <c r="B37" s="381"/>
      <c r="C37" s="381"/>
      <c r="E37" s="381"/>
      <c r="F37" s="381"/>
      <c r="G37" s="23"/>
      <c r="I37" s="33"/>
      <c r="J37" s="33"/>
      <c r="K37" s="33"/>
      <c r="L37" s="33"/>
      <c r="M37" s="33"/>
      <c r="N37" s="23"/>
      <c r="P37" s="370" t="s">
        <v>1</v>
      </c>
      <c r="Q37" s="371"/>
      <c r="R37" s="371"/>
      <c r="S37" s="371"/>
      <c r="T37" s="372"/>
    </row>
    <row r="38" spans="2:14" s="16" customFormat="1" ht="6" customHeight="1">
      <c r="B38" s="373" t="str">
        <f>'Octavos de Final'!E11</f>
        <v>1ero Grupo C</v>
      </c>
      <c r="C38" s="379">
        <f>IF('Octavos de Final'!F11&lt;&gt;"",'Octavos de Final'!F11,"")</f>
        <v>1</v>
      </c>
      <c r="D38" s="18"/>
      <c r="E38" s="377">
        <f>IF('Octavos de Final'!F13&lt;&gt;"",'Octavos de Final'!F13,"")</f>
        <v>0</v>
      </c>
      <c r="F38" s="375" t="str">
        <f>'Octavos de Final'!E13</f>
        <v>2do Grupo D</v>
      </c>
      <c r="G38" s="21"/>
      <c r="I38" s="33"/>
      <c r="J38" s="33"/>
      <c r="K38" s="33"/>
      <c r="L38" s="33"/>
      <c r="M38" s="33"/>
      <c r="N38" s="23"/>
    </row>
    <row r="39" spans="2:14" s="16" customFormat="1" ht="6" customHeight="1">
      <c r="B39" s="374"/>
      <c r="C39" s="380"/>
      <c r="D39" s="18"/>
      <c r="E39" s="378"/>
      <c r="F39" s="376"/>
      <c r="I39" s="33"/>
      <c r="J39" s="33"/>
      <c r="K39" s="33"/>
      <c r="L39" s="33"/>
      <c r="M39" s="33"/>
      <c r="N39" s="23"/>
    </row>
    <row r="40" spans="2:21" s="16" customFormat="1" ht="6" customHeight="1">
      <c r="B40" s="18"/>
      <c r="F40" s="18"/>
      <c r="I40" s="33"/>
      <c r="J40" s="33"/>
      <c r="K40" s="33"/>
      <c r="L40" s="33"/>
      <c r="M40" s="33"/>
      <c r="N40" s="23"/>
      <c r="O40" s="24"/>
      <c r="P40" s="373" t="str">
        <f>Semifinal!E7</f>
        <v>INGENACHAS</v>
      </c>
      <c r="Q40" s="379">
        <f>IF(Semifinal!F7&lt;&gt;"",Semifinal!F7,"")</f>
        <v>1</v>
      </c>
      <c r="R40" s="28"/>
      <c r="S40" s="379">
        <f>IF(Semifinal!F9&lt;&gt;"",Semifinal!F9,"")</f>
        <v>0</v>
      </c>
      <c r="T40" s="384" t="str">
        <f>Semifinal!E9</f>
        <v>1ero Grupo E</v>
      </c>
      <c r="U40" s="24"/>
    </row>
    <row r="41" spans="2:21" s="16" customFormat="1" ht="6" customHeight="1">
      <c r="B41" s="18"/>
      <c r="F41" s="18"/>
      <c r="I41" s="33"/>
      <c r="J41" s="33"/>
      <c r="K41" s="33"/>
      <c r="L41" s="33"/>
      <c r="M41" s="33"/>
      <c r="N41" s="23"/>
      <c r="P41" s="374"/>
      <c r="Q41" s="380"/>
      <c r="R41" s="28"/>
      <c r="S41" s="380"/>
      <c r="T41" s="385"/>
      <c r="U41" s="22"/>
    </row>
    <row r="42" spans="2:21" s="16" customFormat="1" ht="12.75" customHeight="1">
      <c r="B42" s="381"/>
      <c r="C42" s="381"/>
      <c r="E42" s="381"/>
      <c r="F42" s="381"/>
      <c r="I42" s="33"/>
      <c r="J42" s="33"/>
      <c r="K42" s="33"/>
      <c r="L42" s="33"/>
      <c r="M42" s="33"/>
      <c r="N42" s="23"/>
      <c r="P42" s="33"/>
      <c r="Q42" s="33"/>
      <c r="R42" s="33"/>
      <c r="S42" s="33"/>
      <c r="T42" s="33"/>
      <c r="U42" s="23"/>
    </row>
    <row r="43" spans="2:21" s="16" customFormat="1" ht="6" customHeight="1">
      <c r="B43" s="373" t="str">
        <f>'Octavos de Final'!E23</f>
        <v>1ero Grupo E</v>
      </c>
      <c r="C43" s="379">
        <f>IF('Octavos de Final'!F23&lt;&gt;"",'Octavos de Final'!F23,"")</f>
        <v>1</v>
      </c>
      <c r="D43" s="18"/>
      <c r="E43" s="377">
        <f>IF('Octavos de Final'!F25&lt;&gt;"",'Octavos de Final'!F25,"")</f>
        <v>0</v>
      </c>
      <c r="F43" s="375" t="str">
        <f>'Octavos de Final'!E25</f>
        <v>2do Grupo F</v>
      </c>
      <c r="G43" s="24"/>
      <c r="I43" s="33"/>
      <c r="J43" s="33"/>
      <c r="K43" s="33"/>
      <c r="L43" s="33"/>
      <c r="M43" s="33"/>
      <c r="N43" s="23"/>
      <c r="P43" s="33"/>
      <c r="Q43" s="33"/>
      <c r="R43" s="33"/>
      <c r="S43" s="33"/>
      <c r="T43" s="33"/>
      <c r="U43" s="23"/>
    </row>
    <row r="44" spans="2:21" s="16" customFormat="1" ht="6" customHeight="1" thickBot="1">
      <c r="B44" s="374"/>
      <c r="C44" s="380"/>
      <c r="D44" s="18"/>
      <c r="E44" s="378"/>
      <c r="F44" s="376"/>
      <c r="G44" s="22"/>
      <c r="I44" s="33"/>
      <c r="J44" s="33"/>
      <c r="K44" s="33"/>
      <c r="L44" s="33"/>
      <c r="M44" s="33"/>
      <c r="N44" s="23"/>
      <c r="P44" s="33"/>
      <c r="Q44" s="33"/>
      <c r="R44" s="33"/>
      <c r="S44" s="33"/>
      <c r="T44" s="33"/>
      <c r="U44" s="23"/>
    </row>
    <row r="45" spans="2:30" s="16" customFormat="1" ht="6" customHeight="1">
      <c r="B45" s="18"/>
      <c r="F45" s="18"/>
      <c r="G45" s="23"/>
      <c r="H45" s="24"/>
      <c r="I45" s="373" t="str">
        <f>'Cuartos de Final'!E11</f>
        <v>1ero Grupo E</v>
      </c>
      <c r="J45" s="379">
        <f>IF('Cuartos de Final'!F11&lt;&gt;"",'Cuartos de Final'!F11,"")</f>
        <v>1</v>
      </c>
      <c r="K45" s="28"/>
      <c r="L45" s="379">
        <f>IF('Cuartos de Final'!F13&lt;&gt;"",'Cuartos de Final'!F13,"")</f>
        <v>0</v>
      </c>
      <c r="M45" s="384" t="str">
        <f>'Cuartos de Final'!E13</f>
        <v>1ero Grupo G</v>
      </c>
      <c r="N45" s="21"/>
      <c r="P45" s="33"/>
      <c r="Q45" s="33"/>
      <c r="R45" s="33"/>
      <c r="S45" s="33"/>
      <c r="T45" s="33"/>
      <c r="U45" s="23"/>
      <c r="W45" s="391" t="s">
        <v>2</v>
      </c>
      <c r="X45" s="392"/>
      <c r="Y45" s="392"/>
      <c r="Z45" s="392"/>
      <c r="AA45" s="393"/>
      <c r="AC45" s="397"/>
      <c r="AD45" s="397"/>
    </row>
    <row r="46" spans="2:30" s="16" customFormat="1" ht="6" customHeight="1" thickBot="1">
      <c r="B46" s="18"/>
      <c r="F46" s="18"/>
      <c r="G46" s="23"/>
      <c r="I46" s="374"/>
      <c r="J46" s="380"/>
      <c r="K46" s="28"/>
      <c r="L46" s="380"/>
      <c r="M46" s="385"/>
      <c r="P46" s="33"/>
      <c r="Q46" s="33"/>
      <c r="R46" s="33"/>
      <c r="S46" s="33"/>
      <c r="T46" s="33"/>
      <c r="U46" s="23"/>
      <c r="W46" s="394"/>
      <c r="X46" s="395"/>
      <c r="Y46" s="395"/>
      <c r="Z46" s="395"/>
      <c r="AA46" s="396"/>
      <c r="AC46" s="397"/>
      <c r="AD46" s="397"/>
    </row>
    <row r="47" spans="2:30" s="16" customFormat="1" ht="12.75" customHeight="1">
      <c r="B47" s="381"/>
      <c r="C47" s="381"/>
      <c r="E47" s="381"/>
      <c r="F47" s="381"/>
      <c r="G47" s="23"/>
      <c r="I47" s="33"/>
      <c r="J47" s="33"/>
      <c r="K47" s="33"/>
      <c r="L47" s="33"/>
      <c r="M47" s="33"/>
      <c r="P47" s="33"/>
      <c r="Q47" s="33"/>
      <c r="R47" s="33"/>
      <c r="S47" s="33"/>
      <c r="T47" s="33"/>
      <c r="U47" s="23"/>
      <c r="AC47" s="398" t="s">
        <v>69</v>
      </c>
      <c r="AD47" s="398"/>
    </row>
    <row r="48" spans="2:30" s="16" customFormat="1" ht="6" customHeight="1">
      <c r="B48" s="373" t="str">
        <f>'Octavos de Final'!E29</f>
        <v>1ero Grupo G</v>
      </c>
      <c r="C48" s="379">
        <f>IF('Octavos de Final'!F29&lt;&gt;"",'Octavos de Final'!F29,"")</f>
        <v>1</v>
      </c>
      <c r="D48" s="18"/>
      <c r="E48" s="377">
        <f>IF('Octavos de Final'!F31&lt;&gt;"",'Octavos de Final'!F31,"")</f>
        <v>0</v>
      </c>
      <c r="F48" s="375" t="str">
        <f>'Octavos de Final'!E31</f>
        <v>2do Grupo H</v>
      </c>
      <c r="G48" s="21"/>
      <c r="I48" s="33"/>
      <c r="J48" s="33"/>
      <c r="K48" s="33"/>
      <c r="L48" s="33"/>
      <c r="M48" s="33"/>
      <c r="P48" s="33"/>
      <c r="Q48" s="33"/>
      <c r="R48" s="33"/>
      <c r="S48" s="33"/>
      <c r="T48" s="33"/>
      <c r="U48" s="23"/>
      <c r="V48" s="20"/>
      <c r="W48" s="373" t="str">
        <f>'3er puesto y FINAL'!E9</f>
        <v>INGENACHAS</v>
      </c>
      <c r="X48" s="379">
        <f>IF('3er puesto y FINAL'!F9&lt;&gt;"",'3er puesto y FINAL'!F9,"")</f>
        <v>1</v>
      </c>
      <c r="Y48" s="28"/>
      <c r="Z48" s="379">
        <f>IF('3er puesto y FINAL'!F11&lt;&gt;"",'3er puesto y FINAL'!F11,"")</f>
        <v>0</v>
      </c>
      <c r="AA48" s="384" t="str">
        <f>'3er puesto y FINAL'!E11</f>
        <v>MOLOCHITAS</v>
      </c>
      <c r="AB48" s="34"/>
      <c r="AC48" s="377" t="str">
        <f>'3er puesto y FINAL'!J10</f>
        <v>INGENACHAS</v>
      </c>
      <c r="AD48" s="377"/>
    </row>
    <row r="49" spans="2:30" s="16" customFormat="1" ht="6" customHeight="1">
      <c r="B49" s="374"/>
      <c r="C49" s="380"/>
      <c r="D49" s="18"/>
      <c r="E49" s="378"/>
      <c r="F49" s="376"/>
      <c r="I49" s="33"/>
      <c r="J49" s="33"/>
      <c r="K49" s="33"/>
      <c r="L49" s="33"/>
      <c r="M49" s="33"/>
      <c r="P49" s="33"/>
      <c r="Q49" s="33"/>
      <c r="R49" s="33"/>
      <c r="S49" s="33"/>
      <c r="T49" s="33"/>
      <c r="U49" s="23"/>
      <c r="W49" s="374"/>
      <c r="X49" s="380"/>
      <c r="Y49" s="28"/>
      <c r="Z49" s="380"/>
      <c r="AA49" s="385"/>
      <c r="AB49" s="33"/>
      <c r="AC49" s="378"/>
      <c r="AD49" s="378"/>
    </row>
    <row r="50" spans="2:21" s="16" customFormat="1" ht="12.75" customHeight="1">
      <c r="B50" s="18"/>
      <c r="F50" s="18"/>
      <c r="I50" s="33"/>
      <c r="J50" s="33"/>
      <c r="K50" s="33"/>
      <c r="L50" s="33"/>
      <c r="M50" s="33"/>
      <c r="P50" s="33"/>
      <c r="Q50" s="33"/>
      <c r="R50" s="33"/>
      <c r="S50" s="33"/>
      <c r="T50" s="33"/>
      <c r="U50" s="23"/>
    </row>
    <row r="51" spans="2:27" s="16" customFormat="1" ht="12.75" customHeight="1">
      <c r="B51" s="18"/>
      <c r="F51" s="18"/>
      <c r="I51" s="33"/>
      <c r="J51" s="33"/>
      <c r="K51" s="33"/>
      <c r="L51" s="33"/>
      <c r="M51" s="33"/>
      <c r="P51" s="33"/>
      <c r="Q51" s="33"/>
      <c r="R51" s="33"/>
      <c r="S51" s="33"/>
      <c r="T51" s="33"/>
      <c r="U51" s="23"/>
      <c r="W51" s="387"/>
      <c r="X51" s="387"/>
      <c r="Y51" s="387"/>
      <c r="Z51" s="387"/>
      <c r="AA51" s="387"/>
    </row>
    <row r="52" spans="2:27" s="16" customFormat="1" ht="12.75" customHeight="1">
      <c r="B52" s="381"/>
      <c r="C52" s="381"/>
      <c r="E52" s="381"/>
      <c r="F52" s="381"/>
      <c r="I52" s="33"/>
      <c r="J52" s="33"/>
      <c r="K52" s="33"/>
      <c r="L52" s="33"/>
      <c r="M52" s="33"/>
      <c r="P52" s="33"/>
      <c r="Q52" s="33"/>
      <c r="R52" s="33"/>
      <c r="S52" s="33"/>
      <c r="T52" s="33"/>
      <c r="U52" s="23"/>
      <c r="W52" s="19"/>
      <c r="X52" s="19"/>
      <c r="Y52" s="19"/>
      <c r="Z52" s="19"/>
      <c r="AA52" s="19"/>
    </row>
    <row r="53" spans="2:27" s="16" customFormat="1" ht="6" customHeight="1">
      <c r="B53" s="373" t="str">
        <f>'Octavos de Final'!E15</f>
        <v>MOLOCHITAS</v>
      </c>
      <c r="C53" s="379">
        <f>IF('Octavos de Final'!F15&lt;&gt;"",'Octavos de Final'!F15,"")</f>
        <v>1</v>
      </c>
      <c r="D53" s="18"/>
      <c r="E53" s="377">
        <f>IF('Octavos de Final'!F17&lt;&gt;"",'Octavos de Final'!F17,"")</f>
        <v>0</v>
      </c>
      <c r="F53" s="375" t="str">
        <f>'Octavos de Final'!E17</f>
        <v>2do Grupo A</v>
      </c>
      <c r="G53" s="24"/>
      <c r="I53" s="33"/>
      <c r="J53" s="33"/>
      <c r="K53" s="33"/>
      <c r="L53" s="33"/>
      <c r="M53" s="33"/>
      <c r="P53" s="33"/>
      <c r="Q53" s="33"/>
      <c r="R53" s="33"/>
      <c r="S53" s="33"/>
      <c r="T53" s="33"/>
      <c r="U53" s="23"/>
      <c r="V53" s="19"/>
      <c r="W53" s="388"/>
      <c r="X53" s="389"/>
      <c r="Y53" s="38"/>
      <c r="Z53" s="389"/>
      <c r="AA53" s="390"/>
    </row>
    <row r="54" spans="2:27" s="16" customFormat="1" ht="6" customHeight="1">
      <c r="B54" s="374"/>
      <c r="C54" s="380"/>
      <c r="D54" s="18"/>
      <c r="E54" s="378"/>
      <c r="F54" s="376"/>
      <c r="G54" s="22"/>
      <c r="I54" s="33"/>
      <c r="J54" s="33"/>
      <c r="K54" s="33"/>
      <c r="L54" s="33"/>
      <c r="M54" s="33"/>
      <c r="P54" s="33"/>
      <c r="Q54" s="33"/>
      <c r="R54" s="33"/>
      <c r="S54" s="33"/>
      <c r="T54" s="33"/>
      <c r="U54" s="23"/>
      <c r="V54" s="19"/>
      <c r="W54" s="388"/>
      <c r="X54" s="389"/>
      <c r="Y54" s="38"/>
      <c r="Z54" s="389"/>
      <c r="AA54" s="390"/>
    </row>
    <row r="55" spans="2:21" s="16" customFormat="1" ht="6" customHeight="1">
      <c r="B55" s="18"/>
      <c r="F55" s="18"/>
      <c r="G55" s="23"/>
      <c r="H55" s="24"/>
      <c r="I55" s="373" t="str">
        <f>'Cuartos de Final'!E15</f>
        <v>MOLOCHITAS</v>
      </c>
      <c r="J55" s="379">
        <f>IF('Cuartos de Final'!F15&lt;&gt;"",'Cuartos de Final'!F15,"")</f>
        <v>1</v>
      </c>
      <c r="K55" s="28"/>
      <c r="L55" s="379">
        <f>IF('Cuartos de Final'!F17&lt;&gt;"",'Cuartos de Final'!F17,"")</f>
        <v>0</v>
      </c>
      <c r="M55" s="384" t="str">
        <f>'Cuartos de Final'!E17</f>
        <v>1ero Grupo D</v>
      </c>
      <c r="N55" s="24"/>
      <c r="P55" s="33"/>
      <c r="Q55" s="33"/>
      <c r="R55" s="33"/>
      <c r="S55" s="33"/>
      <c r="T55" s="33"/>
      <c r="U55" s="23"/>
    </row>
    <row r="56" spans="2:21" s="16" customFormat="1" ht="6" customHeight="1">
      <c r="B56" s="18"/>
      <c r="F56" s="18"/>
      <c r="G56" s="23"/>
      <c r="I56" s="374"/>
      <c r="J56" s="380"/>
      <c r="K56" s="28"/>
      <c r="L56" s="380"/>
      <c r="M56" s="385"/>
      <c r="N56" s="22"/>
      <c r="P56" s="33"/>
      <c r="Q56" s="33"/>
      <c r="R56" s="33"/>
      <c r="S56" s="33"/>
      <c r="T56" s="33"/>
      <c r="U56" s="23"/>
    </row>
    <row r="57" spans="2:21" s="16" customFormat="1" ht="12.75" customHeight="1">
      <c r="B57" s="381"/>
      <c r="C57" s="381"/>
      <c r="E57" s="381"/>
      <c r="F57" s="381"/>
      <c r="G57" s="23"/>
      <c r="I57" s="33"/>
      <c r="J57" s="33"/>
      <c r="K57" s="33"/>
      <c r="L57" s="33"/>
      <c r="M57" s="33"/>
      <c r="N57" s="23"/>
      <c r="P57" s="33"/>
      <c r="Q57" s="33"/>
      <c r="R57" s="33"/>
      <c r="S57" s="33"/>
      <c r="T57" s="33"/>
      <c r="U57" s="23"/>
    </row>
    <row r="58" spans="2:21" s="16" customFormat="1" ht="6" customHeight="1">
      <c r="B58" s="373" t="str">
        <f>'Octavos de Final'!E19</f>
        <v>1ero Grupo D</v>
      </c>
      <c r="C58" s="379">
        <f>IF('Octavos de Final'!F19&lt;&gt;"",'Octavos de Final'!F19,"")</f>
        <v>1</v>
      </c>
      <c r="D58" s="18"/>
      <c r="E58" s="379">
        <f>IF('Octavos de Final'!F21&lt;&gt;"",'Octavos de Final'!F21,"")</f>
        <v>0</v>
      </c>
      <c r="F58" s="384" t="str">
        <f>'Octavos de Final'!E21</f>
        <v>2do Grupo C</v>
      </c>
      <c r="G58" s="21"/>
      <c r="I58" s="33"/>
      <c r="J58" s="33"/>
      <c r="K58" s="33"/>
      <c r="L58" s="33"/>
      <c r="M58" s="33"/>
      <c r="N58" s="23"/>
      <c r="P58" s="33"/>
      <c r="Q58" s="33"/>
      <c r="R58" s="33"/>
      <c r="S58" s="33"/>
      <c r="T58" s="33"/>
      <c r="U58" s="23"/>
    </row>
    <row r="59" spans="2:21" s="16" customFormat="1" ht="6" customHeight="1">
      <c r="B59" s="374"/>
      <c r="C59" s="380"/>
      <c r="D59" s="18"/>
      <c r="E59" s="380"/>
      <c r="F59" s="385"/>
      <c r="I59" s="33"/>
      <c r="J59" s="33"/>
      <c r="K59" s="33"/>
      <c r="L59" s="33"/>
      <c r="M59" s="33"/>
      <c r="N59" s="23"/>
      <c r="P59" s="33"/>
      <c r="Q59" s="33"/>
      <c r="R59" s="33"/>
      <c r="S59" s="33"/>
      <c r="T59" s="33"/>
      <c r="U59" s="23"/>
    </row>
    <row r="60" spans="2:29" s="16" customFormat="1" ht="6" customHeight="1">
      <c r="B60" s="18"/>
      <c r="F60" s="18"/>
      <c r="I60" s="33"/>
      <c r="J60" s="33"/>
      <c r="K60" s="33"/>
      <c r="L60" s="33"/>
      <c r="M60" s="33"/>
      <c r="N60" s="23"/>
      <c r="O60" s="24"/>
      <c r="P60" s="373" t="str">
        <f>Semifinal!E11</f>
        <v>MOLOCHITAS</v>
      </c>
      <c r="Q60" s="379">
        <f>IF(Semifinal!F11&lt;&gt;"",Semifinal!F11,"")</f>
        <v>1</v>
      </c>
      <c r="R60" s="28"/>
      <c r="S60" s="379">
        <f>IF(Semifinal!F13&lt;&gt;"",Semifinal!F13,"")</f>
        <v>0</v>
      </c>
      <c r="T60" s="384" t="str">
        <f>Semifinal!E13</f>
        <v>1ero Grupo F</v>
      </c>
      <c r="U60" s="21"/>
      <c r="AA60" s="386" t="s">
        <v>64</v>
      </c>
      <c r="AB60" s="386"/>
      <c r="AC60" s="386"/>
    </row>
    <row r="61" spans="2:29" s="16" customFormat="1" ht="6" customHeight="1">
      <c r="B61" s="18"/>
      <c r="F61" s="18"/>
      <c r="I61" s="33"/>
      <c r="J61" s="33"/>
      <c r="K61" s="33"/>
      <c r="L61" s="33"/>
      <c r="M61" s="33"/>
      <c r="N61" s="23"/>
      <c r="P61" s="374"/>
      <c r="Q61" s="380"/>
      <c r="R61" s="28"/>
      <c r="S61" s="380"/>
      <c r="T61" s="385"/>
      <c r="AA61" s="386"/>
      <c r="AB61" s="386"/>
      <c r="AC61" s="386"/>
    </row>
    <row r="62" spans="2:14" s="16" customFormat="1" ht="12.75" customHeight="1">
      <c r="B62" s="381"/>
      <c r="C62" s="381"/>
      <c r="E62" s="381"/>
      <c r="F62" s="381"/>
      <c r="I62" s="33"/>
      <c r="J62" s="33"/>
      <c r="K62" s="33"/>
      <c r="L62" s="33"/>
      <c r="M62" s="33"/>
      <c r="N62" s="23"/>
    </row>
    <row r="63" spans="2:14" s="16" customFormat="1" ht="6" customHeight="1">
      <c r="B63" s="373" t="str">
        <f>'Octavos de Final'!E33</f>
        <v>1ero Grupo F</v>
      </c>
      <c r="C63" s="379">
        <f>IF('Octavos de Final'!F33&lt;&gt;"",'Octavos de Final'!F33,"")</f>
        <v>1</v>
      </c>
      <c r="D63" s="18"/>
      <c r="E63" s="379">
        <f>IF('Octavos de Final'!F35&lt;&gt;"",'Octavos de Final'!F35,"")</f>
        <v>0</v>
      </c>
      <c r="F63" s="384" t="str">
        <f>'Octavos de Final'!E35</f>
        <v>2do Grupo E</v>
      </c>
      <c r="G63" s="24"/>
      <c r="I63" s="33"/>
      <c r="J63" s="33"/>
      <c r="K63" s="33"/>
      <c r="L63" s="33"/>
      <c r="M63" s="33"/>
      <c r="N63" s="23"/>
    </row>
    <row r="64" spans="2:14" s="16" customFormat="1" ht="6" customHeight="1">
      <c r="B64" s="374"/>
      <c r="C64" s="380"/>
      <c r="D64" s="18"/>
      <c r="E64" s="380"/>
      <c r="F64" s="385"/>
      <c r="G64" s="22"/>
      <c r="I64" s="33"/>
      <c r="J64" s="33"/>
      <c r="K64" s="33"/>
      <c r="L64" s="33"/>
      <c r="M64" s="33"/>
      <c r="N64" s="23"/>
    </row>
    <row r="65" spans="2:14" s="16" customFormat="1" ht="6" customHeight="1">
      <c r="B65" s="18"/>
      <c r="F65" s="18"/>
      <c r="G65" s="23"/>
      <c r="H65" s="24"/>
      <c r="I65" s="373" t="str">
        <f>'Cuartos de Final'!E19</f>
        <v>1ero Grupo F</v>
      </c>
      <c r="J65" s="379">
        <f>IF('Cuartos de Final'!F19&lt;&gt;"",'Cuartos de Final'!F19,"")</f>
        <v>1</v>
      </c>
      <c r="K65" s="28"/>
      <c r="L65" s="379">
        <f>IF('Cuartos de Final'!F21&lt;&gt;"",'Cuartos de Final'!F21,"")</f>
        <v>0</v>
      </c>
      <c r="M65" s="384" t="str">
        <f>'Cuartos de Final'!E21</f>
        <v>1ero Grupo H</v>
      </c>
      <c r="N65" s="21"/>
    </row>
    <row r="66" spans="2:13" s="16" customFormat="1" ht="6" customHeight="1">
      <c r="B66" s="18"/>
      <c r="F66" s="18"/>
      <c r="G66" s="23"/>
      <c r="I66" s="374"/>
      <c r="J66" s="380"/>
      <c r="K66" s="28"/>
      <c r="L66" s="380"/>
      <c r="M66" s="385"/>
    </row>
    <row r="67" spans="2:7" s="16" customFormat="1" ht="12.75" customHeight="1">
      <c r="B67" s="381"/>
      <c r="C67" s="381"/>
      <c r="E67" s="381"/>
      <c r="F67" s="381"/>
      <c r="G67" s="23"/>
    </row>
    <row r="68" spans="2:7" ht="6" customHeight="1">
      <c r="B68" s="373" t="str">
        <f>'Octavos de Final'!E37</f>
        <v>1ero Grupo H</v>
      </c>
      <c r="C68" s="382">
        <f>IF('Octavos de Final'!F37&lt;&gt;"",'Octavos de Final'!F37,"")</f>
        <v>1</v>
      </c>
      <c r="D68" s="15"/>
      <c r="E68" s="382">
        <f>IF('Octavos de Final'!F39&lt;&gt;"",'Octavos de Final'!F39,"")</f>
        <v>0</v>
      </c>
      <c r="F68" s="384" t="str">
        <f>'Octavos de Final'!E39</f>
        <v>2do Grupo G</v>
      </c>
      <c r="G68" s="25"/>
    </row>
    <row r="69" spans="2:6" ht="6" customHeight="1">
      <c r="B69" s="374"/>
      <c r="C69" s="383"/>
      <c r="D69" s="15"/>
      <c r="E69" s="383"/>
      <c r="F69" s="385"/>
    </row>
  </sheetData>
  <sheetProtection/>
  <mergeCells count="97">
    <mergeCell ref="Z48:Z49"/>
    <mergeCell ref="AA48:AA49"/>
    <mergeCell ref="W45:AA46"/>
    <mergeCell ref="AC45:AD46"/>
    <mergeCell ref="AC48:AD49"/>
    <mergeCell ref="AC47:AD47"/>
    <mergeCell ref="X48:X49"/>
    <mergeCell ref="P60:P61"/>
    <mergeCell ref="Q60:Q61"/>
    <mergeCell ref="AA60:AC61"/>
    <mergeCell ref="W51:AA51"/>
    <mergeCell ref="W53:W54"/>
    <mergeCell ref="X53:X54"/>
    <mergeCell ref="Z53:Z54"/>
    <mergeCell ref="AA53:AA54"/>
    <mergeCell ref="M55:M56"/>
    <mergeCell ref="I45:I46"/>
    <mergeCell ref="I65:I66"/>
    <mergeCell ref="J65:J66"/>
    <mergeCell ref="L65:L66"/>
    <mergeCell ref="M65:M66"/>
    <mergeCell ref="M45:M46"/>
    <mergeCell ref="B53:B54"/>
    <mergeCell ref="L45:L46"/>
    <mergeCell ref="S60:S61"/>
    <mergeCell ref="T60:T61"/>
    <mergeCell ref="Q40:Q41"/>
    <mergeCell ref="S40:S41"/>
    <mergeCell ref="T40:T41"/>
    <mergeCell ref="I55:I56"/>
    <mergeCell ref="J55:J56"/>
    <mergeCell ref="L55:L56"/>
    <mergeCell ref="I35:I36"/>
    <mergeCell ref="J35:J36"/>
    <mergeCell ref="L35:L36"/>
    <mergeCell ref="M35:M36"/>
    <mergeCell ref="C58:C59"/>
    <mergeCell ref="J45:J46"/>
    <mergeCell ref="B52:C52"/>
    <mergeCell ref="B57:C57"/>
    <mergeCell ref="C53:C54"/>
    <mergeCell ref="B58:B59"/>
    <mergeCell ref="B62:C62"/>
    <mergeCell ref="B67:C67"/>
    <mergeCell ref="C63:C64"/>
    <mergeCell ref="B63:B64"/>
    <mergeCell ref="E52:F52"/>
    <mergeCell ref="E57:F57"/>
    <mergeCell ref="E62:F62"/>
    <mergeCell ref="E67:F67"/>
    <mergeCell ref="F63:F64"/>
    <mergeCell ref="E63:E64"/>
    <mergeCell ref="F58:F59"/>
    <mergeCell ref="E58:E59"/>
    <mergeCell ref="F53:F54"/>
    <mergeCell ref="E53:E54"/>
    <mergeCell ref="F68:F69"/>
    <mergeCell ref="E68:E69"/>
    <mergeCell ref="C68:C69"/>
    <mergeCell ref="B68:B69"/>
    <mergeCell ref="P2:T2"/>
    <mergeCell ref="W2:AA2"/>
    <mergeCell ref="B16:F16"/>
    <mergeCell ref="I16:M16"/>
    <mergeCell ref="P16:T16"/>
    <mergeCell ref="W16:AA16"/>
    <mergeCell ref="I2:M2"/>
    <mergeCell ref="B2:F2"/>
    <mergeCell ref="P40:P41"/>
    <mergeCell ref="C48:C49"/>
    <mergeCell ref="B48:B49"/>
    <mergeCell ref="B37:C37"/>
    <mergeCell ref="E37:F37"/>
    <mergeCell ref="E42:F42"/>
    <mergeCell ref="E47:F47"/>
    <mergeCell ref="B42:C42"/>
    <mergeCell ref="B47:C47"/>
    <mergeCell ref="F43:F44"/>
    <mergeCell ref="E32:F32"/>
    <mergeCell ref="B32:C32"/>
    <mergeCell ref="B38:B39"/>
    <mergeCell ref="F48:F49"/>
    <mergeCell ref="E48:E49"/>
    <mergeCell ref="E43:E44"/>
    <mergeCell ref="C43:C44"/>
    <mergeCell ref="B43:B44"/>
    <mergeCell ref="C38:C39"/>
    <mergeCell ref="B30:F30"/>
    <mergeCell ref="I32:M32"/>
    <mergeCell ref="P37:T37"/>
    <mergeCell ref="W48:W49"/>
    <mergeCell ref="F38:F39"/>
    <mergeCell ref="E38:E39"/>
    <mergeCell ref="E33:E34"/>
    <mergeCell ref="F33:F34"/>
    <mergeCell ref="C33:C34"/>
    <mergeCell ref="B33:B34"/>
  </mergeCells>
  <hyperlinks>
    <hyperlink ref="AA60:AC61" location="Portada!A1" display="Menu Principal"/>
  </hyperlinks>
  <printOptions horizontalCentered="1" verticalCentered="1"/>
  <pageMargins left="0.75" right="0.75" top="1" bottom="1" header="0" footer="0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G4" sqref="G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99" t="s">
        <v>41</v>
      </c>
      <c r="B2" s="399"/>
      <c r="C2" s="399"/>
      <c r="D2" s="399"/>
      <c r="E2" s="399"/>
      <c r="G2" t="str">
        <f>IF('- A -'!Q7&lt;&gt;"",'- A -'!Q7,"")</f>
        <v>SOCCER GIRLS</v>
      </c>
      <c r="N2" t="str">
        <f>IF('- A -'!Q9&lt;&gt;"",'- A -'!Q9,"")</f>
        <v>ANGELA TEAM</v>
      </c>
      <c r="U2" t="str">
        <f>IF('- A -'!Q11&lt;&gt;"",'- A -'!Q11,"")</f>
        <v>INGENACHAS</v>
      </c>
      <c r="AB2" t="str">
        <f>IF('- A -'!Q13&lt;&gt;"",'- A -'!Q13,"")</f>
        <v>CHICAS DEL GOL</v>
      </c>
    </row>
    <row r="3" spans="6:33" ht="12.75">
      <c r="F3" t="s">
        <v>68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 t="str">
        <f>'- A -'!B6</f>
        <v>SOCCER GIRLS</v>
      </c>
      <c r="B4" s="1">
        <f>IF('- A -'!C6&lt;&gt;"",'- A -'!C6,"")</f>
      </c>
      <c r="C4" s="1" t="str">
        <f>'- A -'!D6</f>
        <v>-</v>
      </c>
      <c r="D4" s="1">
        <f>IF('- A -'!E6&lt;&gt;"",'- A -'!E6,"")</f>
      </c>
      <c r="E4" s="3" t="str">
        <f>'- A -'!F6</f>
        <v>ANGELA TEAM</v>
      </c>
      <c r="F4" s="1">
        <f>COUNTBLANK('- A -'!C6:'- A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A -'!B7</f>
        <v>INGENACHAS</v>
      </c>
      <c r="B5" s="1">
        <f>IF('- A -'!C7&lt;&gt;"",'- A -'!C7,"")</f>
      </c>
      <c r="C5" s="1" t="str">
        <f>'- A -'!D7</f>
        <v>-</v>
      </c>
      <c r="D5" s="1">
        <f>IF('- A -'!E7&lt;&gt;"",'- A -'!E7,"")</f>
      </c>
      <c r="E5" s="3" t="str">
        <f>'- A -'!F7</f>
        <v>CHICAS DEL GOL</v>
      </c>
      <c r="F5" s="1">
        <f>COUNTBLANK('- A -'!C7:'- A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A -'!B8</f>
        <v>SOCCER GIRLS</v>
      </c>
      <c r="B6" s="1">
        <f>IF('- A -'!C8&lt;&gt;"",'- A -'!C8,"")</f>
      </c>
      <c r="C6" s="1" t="str">
        <f>'- A -'!D8</f>
        <v>-</v>
      </c>
      <c r="D6" s="1">
        <f>IF('- A -'!E8&lt;&gt;"",'- A -'!E8,"")</f>
      </c>
      <c r="E6" s="3" t="str">
        <f>'- A -'!F8</f>
        <v>INGENACHAS</v>
      </c>
      <c r="F6" s="1">
        <f>COUNTBLANK('- A -'!C8:'- A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 t="str">
        <f>'- A -'!B9</f>
        <v>CHICAS DEL GOL</v>
      </c>
      <c r="B7" s="1">
        <f>IF('- A -'!C9&lt;&gt;"",'- A -'!C9,"")</f>
      </c>
      <c r="C7" s="1" t="str">
        <f>'- A -'!D9</f>
        <v>-</v>
      </c>
      <c r="D7" s="1">
        <f>IF('- A -'!E9&lt;&gt;"",'- A -'!E9,"")</f>
      </c>
      <c r="E7" s="3" t="str">
        <f>'- A -'!F9</f>
        <v>ANGELA TEAM</v>
      </c>
      <c r="F7" s="1">
        <f>COUNTBLANK('- A -'!C9:'- A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A -'!B10</f>
        <v>ANGELA TEAM</v>
      </c>
      <c r="B8" s="1">
        <f>IF('- A -'!C10&lt;&gt;"",'- A -'!C10,"")</f>
        <v>0</v>
      </c>
      <c r="C8" s="1" t="str">
        <f>'- A -'!D10</f>
        <v>-</v>
      </c>
      <c r="D8" s="1">
        <f>IF('- A -'!E10&lt;&gt;"",'- A -'!E10,"")</f>
        <v>3</v>
      </c>
      <c r="E8" s="3" t="str">
        <f>'- A -'!F10</f>
        <v>INGENACHAS</v>
      </c>
      <c r="F8" s="1">
        <f>COUNTBLANK('- A -'!C10:'- A -'!E10)</f>
        <v>0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1</v>
      </c>
      <c r="O8">
        <f t="shared" si="7"/>
        <v>0</v>
      </c>
      <c r="P8">
        <f t="shared" si="8"/>
        <v>0</v>
      </c>
      <c r="Q8">
        <f t="shared" si="9"/>
        <v>1</v>
      </c>
      <c r="R8">
        <f t="shared" si="10"/>
        <v>0</v>
      </c>
      <c r="S8">
        <f t="shared" si="11"/>
        <v>3</v>
      </c>
      <c r="U8">
        <f t="shared" si="12"/>
        <v>1</v>
      </c>
      <c r="V8">
        <f t="shared" si="13"/>
        <v>1</v>
      </c>
      <c r="W8">
        <f t="shared" si="14"/>
        <v>0</v>
      </c>
      <c r="X8">
        <f t="shared" si="15"/>
        <v>0</v>
      </c>
      <c r="Y8">
        <f t="shared" si="16"/>
        <v>3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A -'!B11</f>
        <v>CHICAS DEL GOL</v>
      </c>
      <c r="B9" s="1">
        <f>IF('- A -'!C11&lt;&gt;"",'- A -'!C11,"")</f>
      </c>
      <c r="C9" s="1" t="str">
        <f>'- A -'!D11</f>
        <v>-</v>
      </c>
      <c r="D9" s="1">
        <f>IF('- A -'!E11&lt;&gt;"",'- A -'!E11,"")</f>
      </c>
      <c r="E9" s="3" t="str">
        <f>'- A -'!F11</f>
        <v>SOCCER GIRLS</v>
      </c>
      <c r="F9" s="1">
        <f>COUNTBLANK('- A -'!C11:'- A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1</v>
      </c>
      <c r="O10">
        <f t="shared" si="25"/>
        <v>0</v>
      </c>
      <c r="P10">
        <f t="shared" si="25"/>
        <v>0</v>
      </c>
      <c r="Q10">
        <f t="shared" si="25"/>
        <v>1</v>
      </c>
      <c r="R10">
        <f t="shared" si="25"/>
        <v>0</v>
      </c>
      <c r="S10">
        <f t="shared" si="25"/>
        <v>3</v>
      </c>
      <c r="T10">
        <f>O10*3+P10</f>
        <v>0</v>
      </c>
      <c r="U10">
        <f aca="true" t="shared" si="26" ref="U10:Z10">SUM(U4:U9)</f>
        <v>1</v>
      </c>
      <c r="V10">
        <f t="shared" si="26"/>
        <v>1</v>
      </c>
      <c r="W10">
        <f t="shared" si="26"/>
        <v>0</v>
      </c>
      <c r="X10">
        <f t="shared" si="26"/>
        <v>0</v>
      </c>
      <c r="Y10">
        <f t="shared" si="26"/>
        <v>3</v>
      </c>
      <c r="Z10">
        <f t="shared" si="26"/>
        <v>0</v>
      </c>
      <c r="AA10">
        <f>V10*3+W10</f>
        <v>3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39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 t="str">
        <f>G2</f>
        <v>SOCCER GIRLS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 t="str">
        <f>IF($M16&gt;=$M17,$F16,$F17)</f>
        <v>SOCCER GIRLS</v>
      </c>
      <c r="P16">
        <f>VLOOKUP(O16,$F$16:$M$25,8,FALSE)</f>
        <v>0</v>
      </c>
      <c r="S16" t="str">
        <f>IF($P16&gt;=$P18,$O16,$O18)</f>
        <v>INGENACHAS</v>
      </c>
      <c r="T16">
        <f>VLOOKUP(S16,$O$16:$P$25,2,FALSE)</f>
        <v>3</v>
      </c>
      <c r="W16" t="str">
        <f>IF($T16&gt;=$T19,$S16,$S19)</f>
        <v>INGENACHAS</v>
      </c>
      <c r="X16">
        <f>VLOOKUP(W16,$S$16:$T$25,2,FALSE)</f>
        <v>3</v>
      </c>
      <c r="AA16" t="str">
        <f>W16</f>
        <v>INGENACHAS</v>
      </c>
      <c r="AB16">
        <f>VLOOKUP(AA16,W16:X25,2,FALSE)</f>
        <v>3</v>
      </c>
      <c r="AE16" t="str">
        <f>AA16</f>
        <v>INGENACHAS</v>
      </c>
      <c r="AF16">
        <f>VLOOKUP(AE16,AA16:AB25,2,FALSE)</f>
        <v>3</v>
      </c>
      <c r="AI16" t="str">
        <f>AE16</f>
        <v>INGENACHAS</v>
      </c>
      <c r="AJ16">
        <f>VLOOKUP(AI16,AE16:AF25,2,FALSE)</f>
        <v>3</v>
      </c>
    </row>
    <row r="17" spans="6:36" ht="12.75">
      <c r="F17" t="str">
        <f>N2</f>
        <v>ANGELA TEAM</v>
      </c>
      <c r="G17">
        <f aca="true" t="shared" si="29" ref="G17:L17">N10</f>
        <v>1</v>
      </c>
      <c r="H17">
        <f t="shared" si="29"/>
        <v>0</v>
      </c>
      <c r="I17">
        <f t="shared" si="29"/>
        <v>0</v>
      </c>
      <c r="J17">
        <f t="shared" si="29"/>
        <v>1</v>
      </c>
      <c r="K17">
        <f t="shared" si="29"/>
        <v>0</v>
      </c>
      <c r="L17">
        <f t="shared" si="29"/>
        <v>3</v>
      </c>
      <c r="M17">
        <f>T10</f>
        <v>0</v>
      </c>
      <c r="O17" t="str">
        <f>IF($M17&lt;=$M16,$F17,$F16)</f>
        <v>ANGELA TEAM</v>
      </c>
      <c r="P17">
        <f>VLOOKUP(O17,$F$16:$M$25,8,FALSE)</f>
        <v>0</v>
      </c>
      <c r="S17" t="str">
        <f>O17</f>
        <v>ANGELA TEAM</v>
      </c>
      <c r="T17">
        <f>VLOOKUP(S17,$O$16:$P$25,2,FALSE)</f>
        <v>0</v>
      </c>
      <c r="W17" t="str">
        <f>S17</f>
        <v>ANGELA TEAM</v>
      </c>
      <c r="X17">
        <f>VLOOKUP(W17,$S$16:$T$25,2,FALSE)</f>
        <v>0</v>
      </c>
      <c r="AA17" t="str">
        <f>IF(X17&gt;=X18,W17,W18)</f>
        <v>ANGELA TEAM</v>
      </c>
      <c r="AB17">
        <f>VLOOKUP(AA17,W16:X25,2,FALSE)</f>
        <v>0</v>
      </c>
      <c r="AE17" t="str">
        <f>IF(AB17&gt;=AB19,AA17,AA19)</f>
        <v>ANGELA TEAM</v>
      </c>
      <c r="AF17">
        <f>VLOOKUP(AE17,AA16:AB25,2,FALSE)</f>
        <v>0</v>
      </c>
      <c r="AI17" t="str">
        <f>AE17</f>
        <v>ANGELA TEAM</v>
      </c>
      <c r="AJ17">
        <f>VLOOKUP(AI17,AE16:AF25,2,FALSE)</f>
        <v>0</v>
      </c>
    </row>
    <row r="18" spans="6:36" ht="12.75">
      <c r="F18" t="str">
        <f>U2</f>
        <v>INGENACHAS</v>
      </c>
      <c r="G18">
        <f aca="true" t="shared" si="30" ref="G18:M18">U10</f>
        <v>1</v>
      </c>
      <c r="H18">
        <f t="shared" si="30"/>
        <v>1</v>
      </c>
      <c r="I18">
        <f t="shared" si="30"/>
        <v>0</v>
      </c>
      <c r="J18">
        <f t="shared" si="30"/>
        <v>0</v>
      </c>
      <c r="K18">
        <f t="shared" si="30"/>
        <v>3</v>
      </c>
      <c r="L18">
        <f t="shared" si="30"/>
        <v>0</v>
      </c>
      <c r="M18">
        <f t="shared" si="30"/>
        <v>3</v>
      </c>
      <c r="O18" t="str">
        <f>F18</f>
        <v>INGENACHAS</v>
      </c>
      <c r="P18">
        <f>VLOOKUP(O18,$F$16:$M$25,8,FALSE)</f>
        <v>3</v>
      </c>
      <c r="S18" t="str">
        <f>IF($P18&lt;=$P16,$O18,$O16)</f>
        <v>SOCCER GIRLS</v>
      </c>
      <c r="T18">
        <f>VLOOKUP(S18,$O$16:$P$25,2,FALSE)</f>
        <v>0</v>
      </c>
      <c r="W18" t="str">
        <f>S18</f>
        <v>SOCCER GIRLS</v>
      </c>
      <c r="X18">
        <f>VLOOKUP(W18,$S$16:$T$25,2,FALSE)</f>
        <v>0</v>
      </c>
      <c r="AA18" t="str">
        <f>IF(X18&lt;=X17,W18,W17)</f>
        <v>SOCCER GIRLS</v>
      </c>
      <c r="AB18">
        <f>VLOOKUP(AA18,W16:X25,2,FALSE)</f>
        <v>0</v>
      </c>
      <c r="AE18" t="str">
        <f>AA18</f>
        <v>SOCCER GIRLS</v>
      </c>
      <c r="AF18">
        <f>VLOOKUP(AE18,AA16:AB25,2,FALSE)</f>
        <v>0</v>
      </c>
      <c r="AI18" t="str">
        <f>IF(AF18&gt;=AF19,AE18,AE19)</f>
        <v>SOCCER GIRLS</v>
      </c>
      <c r="AJ18">
        <f>VLOOKUP(AI18,AE16:AF25,2,FALSE)</f>
        <v>0</v>
      </c>
    </row>
    <row r="19" spans="6:36" ht="12.75">
      <c r="F19" t="str">
        <f>AB2</f>
        <v>CHICAS DEL GOL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 t="str">
        <f>F19</f>
        <v>CHICAS DEL GOL</v>
      </c>
      <c r="P19">
        <f>VLOOKUP(O19,$F$16:$M$25,8,FALSE)</f>
        <v>0</v>
      </c>
      <c r="S19" t="str">
        <f>O19</f>
        <v>CHICAS DEL GOL</v>
      </c>
      <c r="T19">
        <f>VLOOKUP(S19,$O$16:$P$25,2,FALSE)</f>
        <v>0</v>
      </c>
      <c r="W19" t="str">
        <f>IF($T19&lt;=$T16,$S19,$S16)</f>
        <v>CHICAS DEL GOL</v>
      </c>
      <c r="X19">
        <f>VLOOKUP(W19,$S$16:$T$25,2,FALSE)</f>
        <v>0</v>
      </c>
      <c r="AA19" t="str">
        <f>W19</f>
        <v>CHICAS DEL GOL</v>
      </c>
      <c r="AB19">
        <f>VLOOKUP(AA19,W16:X25,2,FALSE)</f>
        <v>0</v>
      </c>
      <c r="AE19" t="str">
        <f>IF(AB19&lt;=AB17,AA19,AA17)</f>
        <v>CHICAS DEL GOL</v>
      </c>
      <c r="AF19">
        <f>VLOOKUP(AE19,AA16:AB25,2,FALSE)</f>
        <v>0</v>
      </c>
      <c r="AI19" t="str">
        <f>IF(AF19&lt;=AF18,AE19,AE18)</f>
        <v>CHICAS DEL GOL</v>
      </c>
      <c r="AJ19">
        <f>VLOOKUP(AI19,AE16:AF25,2,FALSE)</f>
        <v>0</v>
      </c>
    </row>
    <row r="28" spans="6:37" ht="12.75">
      <c r="F28" t="str">
        <f>AI16</f>
        <v>INGENACHAS</v>
      </c>
      <c r="J28">
        <f>AJ16</f>
        <v>3</v>
      </c>
      <c r="K28">
        <f>VLOOKUP(AI16,$F$16:$M$25,6,FALSE)</f>
        <v>3</v>
      </c>
      <c r="L28">
        <f>VLOOKUP(AI16,$F$16:$M$25,7,FALSE)</f>
        <v>0</v>
      </c>
      <c r="M28">
        <f>K28-L28</f>
        <v>3</v>
      </c>
      <c r="O28" t="str">
        <f>IF(AND($J28=$J29,$M29&gt;$M28),$F29,$F28)</f>
        <v>INGENACHAS</v>
      </c>
      <c r="P28">
        <f>VLOOKUP(O28,$F$28:$M$37,5,FALSE)</f>
        <v>3</v>
      </c>
      <c r="Q28">
        <f>VLOOKUP(O28,$F$28:$M$37,8,FALSE)</f>
        <v>3</v>
      </c>
      <c r="S28" t="str">
        <f>IF(AND(P28=P30,Q30&gt;Q28),O30,O28)</f>
        <v>INGENACHAS</v>
      </c>
      <c r="T28">
        <f>VLOOKUP(S28,$O$28:$Q$37,2,FALSE)</f>
        <v>3</v>
      </c>
      <c r="U28">
        <f>VLOOKUP(S28,$O$28:$Q$37,3,FALSE)</f>
        <v>3</v>
      </c>
      <c r="W28" t="str">
        <f>IF(AND(T28=T31,U31&gt;U28),S31,S28)</f>
        <v>INGENACHAS</v>
      </c>
      <c r="X28">
        <f>VLOOKUP(W28,$S$28:$U$37,2,FALSE)</f>
        <v>3</v>
      </c>
      <c r="Y28">
        <f>VLOOKUP(W28,$S$28:$U$37,3,FALSE)</f>
        <v>3</v>
      </c>
      <c r="AA28" t="str">
        <f>W28</f>
        <v>INGENACHAS</v>
      </c>
      <c r="AB28">
        <f>VLOOKUP(AA28,W28:Y37,2,FALSE)</f>
        <v>3</v>
      </c>
      <c r="AC28">
        <f>VLOOKUP(AA28,W28:Y37,3,FALSE)</f>
        <v>3</v>
      </c>
      <c r="AE28" t="str">
        <f>AA28</f>
        <v>INGENACHAS</v>
      </c>
      <c r="AF28">
        <f>VLOOKUP(AE28,AA28:AC37,2,FALSE)</f>
        <v>3</v>
      </c>
      <c r="AG28">
        <f>VLOOKUP(AE28,AA28:AC37,3,FALSE)</f>
        <v>3</v>
      </c>
      <c r="AI28" t="str">
        <f>AE28</f>
        <v>INGENACHAS</v>
      </c>
      <c r="AJ28">
        <f>VLOOKUP(AI28,AE28:AG37,2,FALSE)</f>
        <v>3</v>
      </c>
      <c r="AK28">
        <f>VLOOKUP(AI28,AE28:AG37,3,FALSE)</f>
        <v>3</v>
      </c>
    </row>
    <row r="29" spans="6:37" ht="12.75">
      <c r="F29" t="str">
        <f>AI17</f>
        <v>ANGELA TEAM</v>
      </c>
      <c r="J29">
        <f>AJ17</f>
        <v>0</v>
      </c>
      <c r="K29">
        <f>VLOOKUP(AI17,$F$16:$M$25,6,FALSE)</f>
        <v>0</v>
      </c>
      <c r="L29">
        <f>VLOOKUP(AI17,$F$16:$M$25,7,FALSE)</f>
        <v>3</v>
      </c>
      <c r="M29">
        <f>K29-L29</f>
        <v>-3</v>
      </c>
      <c r="O29" t="str">
        <f>IF(AND($J28=$J29,$M29&gt;$M28),$F28,$F29)</f>
        <v>ANGELA TEAM</v>
      </c>
      <c r="P29">
        <f>VLOOKUP(O29,$F$28:$M$37,5,FALSE)</f>
        <v>0</v>
      </c>
      <c r="Q29">
        <f>VLOOKUP(O29,$F$28:$M$37,8,FALSE)</f>
        <v>-3</v>
      </c>
      <c r="S29" t="str">
        <f>O29</f>
        <v>ANGELA TEAM</v>
      </c>
      <c r="T29">
        <f>VLOOKUP(S29,$O$28:$Q$37,2,FALSE)</f>
        <v>0</v>
      </c>
      <c r="U29">
        <f>VLOOKUP(S29,$O$28:$Q$37,3,FALSE)</f>
        <v>-3</v>
      </c>
      <c r="W29" t="str">
        <f>S29</f>
        <v>ANGELA TEAM</v>
      </c>
      <c r="X29">
        <f>VLOOKUP(W29,$S$28:$U$37,2,FALSE)</f>
        <v>0</v>
      </c>
      <c r="Y29">
        <f>VLOOKUP(W29,$S$28:$U$37,3,FALSE)</f>
        <v>-3</v>
      </c>
      <c r="AA29" t="str">
        <f>IF(AND(X29=X30,Y30&gt;Y29),W30,W29)</f>
        <v>SOCCER GIRLS</v>
      </c>
      <c r="AB29">
        <f>VLOOKUP(AA29,W28:Y37,2,FALSE)</f>
        <v>0</v>
      </c>
      <c r="AC29">
        <f>VLOOKUP(AA29,W28:Y37,3,FALSE)</f>
        <v>0</v>
      </c>
      <c r="AE29" t="str">
        <f>IF(AND(AB29=AB31,AC31&gt;AC29),AA31,AA29)</f>
        <v>SOCCER GIRLS</v>
      </c>
      <c r="AF29">
        <f>VLOOKUP(AE29,AA28:AC37,2,FALSE)</f>
        <v>0</v>
      </c>
      <c r="AG29">
        <f>VLOOKUP(AE29,AA28:AC37,3,FALSE)</f>
        <v>0</v>
      </c>
      <c r="AI29" t="str">
        <f>AE29</f>
        <v>SOCCER GIRLS</v>
      </c>
      <c r="AJ29">
        <f>VLOOKUP(AI29,AE28:AG37,2,FALSE)</f>
        <v>0</v>
      </c>
      <c r="AK29">
        <f>VLOOKUP(AI29,AE28:AG37,3,FALSE)</f>
        <v>0</v>
      </c>
    </row>
    <row r="30" spans="6:37" ht="12.75">
      <c r="F30" t="str">
        <f>AI18</f>
        <v>SOCCER GIRLS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 t="str">
        <f>F30</f>
        <v>SOCCER GIRLS</v>
      </c>
      <c r="P30">
        <f>VLOOKUP(O30,$F$28:$M$37,5,FALSE)</f>
        <v>0</v>
      </c>
      <c r="Q30">
        <f>VLOOKUP(O30,$F$28:$M$37,8,FALSE)</f>
        <v>0</v>
      </c>
      <c r="S30" t="str">
        <f>IF(AND($P28=P30,Q30&gt;Q28),O28,O30)</f>
        <v>SOCCER GIRLS</v>
      </c>
      <c r="T30">
        <f>VLOOKUP(S30,$O$28:$Q$37,2,FALSE)</f>
        <v>0</v>
      </c>
      <c r="U30">
        <f>VLOOKUP(S30,$O$28:$Q$37,3,FALSE)</f>
        <v>0</v>
      </c>
      <c r="W30" t="str">
        <f>S30</f>
        <v>SOCCER GIRLS</v>
      </c>
      <c r="X30">
        <f>VLOOKUP(W30,$S$28:$U$37,2,FALSE)</f>
        <v>0</v>
      </c>
      <c r="Y30">
        <f>VLOOKUP(W30,$S$28:$U$37,3,FALSE)</f>
        <v>0</v>
      </c>
      <c r="AA30" t="str">
        <f>IF(AND(X29=X30,Y30&gt;Y29),W29,W30)</f>
        <v>ANGELA TEAM</v>
      </c>
      <c r="AB30">
        <f>VLOOKUP(AA30,W28:Y37,2,FALSE)</f>
        <v>0</v>
      </c>
      <c r="AC30">
        <f>VLOOKUP(AA30,W28:Y37,3,FALSE)</f>
        <v>-3</v>
      </c>
      <c r="AE30" t="str">
        <f>AA30</f>
        <v>ANGELA TEAM</v>
      </c>
      <c r="AF30">
        <f>VLOOKUP(AE30,AA28:AC37,2,FALSE)</f>
        <v>0</v>
      </c>
      <c r="AG30">
        <f>VLOOKUP(AE30,AA28:AC37,3,FALSE)</f>
        <v>-3</v>
      </c>
      <c r="AI30" t="str">
        <f>IF(AND(AF30=AF31,AG31&gt;AG30),AE31,AE30)</f>
        <v>CHICAS DEL GOL</v>
      </c>
      <c r="AJ30">
        <f>VLOOKUP(AI30,AE28:AG37,2,FALSE)</f>
        <v>0</v>
      </c>
      <c r="AK30">
        <f>VLOOKUP(AI30,AE28:AG37,3,FALSE)</f>
        <v>0</v>
      </c>
    </row>
    <row r="31" spans="6:37" ht="12.75">
      <c r="F31" t="str">
        <f>AI19</f>
        <v>CHICAS DEL GOL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 t="str">
        <f>F31</f>
        <v>CHICAS DEL GOL</v>
      </c>
      <c r="P31">
        <f>VLOOKUP(O31,$F$28:$M$37,5,FALSE)</f>
        <v>0</v>
      </c>
      <c r="Q31">
        <f>VLOOKUP(O31,$F$28:$M$37,8,FALSE)</f>
        <v>0</v>
      </c>
      <c r="S31" t="str">
        <f>O31</f>
        <v>CHICAS DEL GOL</v>
      </c>
      <c r="T31">
        <f>VLOOKUP(S31,$O$28:$Q$37,2,FALSE)</f>
        <v>0</v>
      </c>
      <c r="U31">
        <f>VLOOKUP(S31,$O$28:$Q$37,3,FALSE)</f>
        <v>0</v>
      </c>
      <c r="W31" t="str">
        <f>IF(AND(T28=T31,U31&gt;U28),S28,S31)</f>
        <v>CHICAS DEL GOL</v>
      </c>
      <c r="X31">
        <f>VLOOKUP(W31,$S$28:$U$37,2,FALSE)</f>
        <v>0</v>
      </c>
      <c r="Y31">
        <f>VLOOKUP(W31,$S$28:$U$37,3,FALSE)</f>
        <v>0</v>
      </c>
      <c r="AA31" t="str">
        <f>W31</f>
        <v>CHICAS DEL GOL</v>
      </c>
      <c r="AB31">
        <f>VLOOKUP(AA31,W28:Y37,2,FALSE)</f>
        <v>0</v>
      </c>
      <c r="AC31">
        <f>VLOOKUP(AA31,W28:Y37,3,FALSE)</f>
        <v>0</v>
      </c>
      <c r="AE31" t="str">
        <f>IF(AND(AB29=AB31,AC31&gt;AC29),AA29,AA31)</f>
        <v>CHICAS DEL GOL</v>
      </c>
      <c r="AF31">
        <f>VLOOKUP(AE31,AA28:AC37,2,FALSE)</f>
        <v>0</v>
      </c>
      <c r="AG31">
        <f>VLOOKUP(AE31,AA28:AC37,3,FALSE)</f>
        <v>0</v>
      </c>
      <c r="AI31" t="str">
        <f>IF(AND(AF30=AF31,AG31&gt;AG30),AE30,AE31)</f>
        <v>ANGELA TEAM</v>
      </c>
      <c r="AJ31">
        <f>VLOOKUP(AI31,AE28:AG37,2,FALSE)</f>
        <v>0</v>
      </c>
      <c r="AK31">
        <f>VLOOKUP(AI31,AE28:AG37,3,FALSE)</f>
        <v>-3</v>
      </c>
    </row>
    <row r="40" spans="6:38" ht="12.75">
      <c r="F40" t="str">
        <f>AI28</f>
        <v>INGENACHAS</v>
      </c>
      <c r="J40">
        <f>VLOOKUP(F40,$F$16:$M$25,8,FALSE)</f>
        <v>3</v>
      </c>
      <c r="K40">
        <f>VLOOKUP(F40,$F$16:$M$25,6,FALSE)</f>
        <v>3</v>
      </c>
      <c r="L40">
        <f>VLOOKUP(F40,$F$16:$M$25,7,FALSE)</f>
        <v>0</v>
      </c>
      <c r="M40">
        <f>K40-L40</f>
        <v>3</v>
      </c>
      <c r="O40" t="str">
        <f>IF(AND(J40=J41,M40=M41,K41&gt;K40),F41,F40)</f>
        <v>INGENACHAS</v>
      </c>
      <c r="P40">
        <f>VLOOKUP(O40,$F$40:$M$49,5,FALSE)</f>
        <v>3</v>
      </c>
      <c r="Q40">
        <f>VLOOKUP(O40,$F$40:$M$49,8,FALSE)</f>
        <v>3</v>
      </c>
      <c r="R40">
        <f>VLOOKUP(O40,$F$40:$M$49,6,FALSE)</f>
        <v>3</v>
      </c>
      <c r="S40" t="str">
        <f>IF(AND(P40=P42,Q40=Q42,R42&gt;R40),O42,O40)</f>
        <v>INGENACHAS</v>
      </c>
      <c r="T40">
        <f>VLOOKUP(S40,$O$40:$R$49,2,FALSE)</f>
        <v>3</v>
      </c>
      <c r="U40">
        <f>VLOOKUP(S40,$O$40:$R$49,3,FALSE)</f>
        <v>3</v>
      </c>
      <c r="V40">
        <f>VLOOKUP(S40,$O$40:$R$49,4,FALSE)</f>
        <v>3</v>
      </c>
      <c r="W40" t="str">
        <f>IF(AND(T40=T43,U40=U43,V43&gt;V40),S43,S40)</f>
        <v>INGENACHAS</v>
      </c>
      <c r="X40">
        <f>VLOOKUP(W40,$S$40:$V$49,2,FALSE)</f>
        <v>3</v>
      </c>
      <c r="Y40">
        <f>VLOOKUP(W40,$S$40:$V$49,3,FALSE)</f>
        <v>3</v>
      </c>
      <c r="Z40">
        <f>VLOOKUP(W40,$S$40:$V$49,4,FALSE)</f>
        <v>3</v>
      </c>
      <c r="AA40" t="str">
        <f>W40</f>
        <v>INGENACHAS</v>
      </c>
      <c r="AB40">
        <f>VLOOKUP(AA40,W40:Z49,2,FALSE)</f>
        <v>3</v>
      </c>
      <c r="AC40">
        <f>VLOOKUP(AA40,W40:Z49,3,FALSE)</f>
        <v>3</v>
      </c>
      <c r="AD40">
        <f>VLOOKUP(AA40,W40:Z49,4,FALSE)</f>
        <v>3</v>
      </c>
      <c r="AE40" t="str">
        <f>AA40</f>
        <v>INGENACHAS</v>
      </c>
      <c r="AF40">
        <f>VLOOKUP(AE40,AA40:AD49,2,FALSE)</f>
        <v>3</v>
      </c>
      <c r="AG40">
        <f>VLOOKUP(AE40,AA40:AD49,3,FALSE)</f>
        <v>3</v>
      </c>
      <c r="AH40">
        <f>VLOOKUP(AE40,AA40:AD49,4,FALSE)</f>
        <v>3</v>
      </c>
      <c r="AI40" t="str">
        <f>AE40</f>
        <v>INGENACHAS</v>
      </c>
      <c r="AJ40">
        <f>VLOOKUP(AI40,AE40:AH49,2,FALSE)</f>
        <v>3</v>
      </c>
      <c r="AK40">
        <f>VLOOKUP(AI40,AE40:AH49,3,FALSE)</f>
        <v>3</v>
      </c>
      <c r="AL40">
        <f>VLOOKUP(AI40,AE40:AH49,4,FALSE)</f>
        <v>3</v>
      </c>
    </row>
    <row r="41" spans="6:38" ht="12.75">
      <c r="F41" t="str">
        <f>AI29</f>
        <v>SOCCER GIRLS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 t="str">
        <f>IF(AND(J40=J41,M40=M41,K41&gt;K40),F40,F41)</f>
        <v>SOCCER GIRLS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 t="str">
        <f>O41</f>
        <v>SOCCER GIRLS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 t="str">
        <f>S41</f>
        <v>SOCCER GIRLS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 t="str">
        <f>IF(AND(X41=X42,Y41=Y42,Z42&gt;Z41),W42,W41)</f>
        <v>SOCCER GIRLS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 t="str">
        <f>IF(AND(AB41=AB43,AC41=AC43,AD43&gt;AD41),AA43,AA41)</f>
        <v>SOCCER GIRLS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 t="str">
        <f>AE41</f>
        <v>SOCCER GIRLS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 t="str">
        <f>AI30</f>
        <v>CHICAS DEL GOL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 t="str">
        <f>F42</f>
        <v>CHICAS DEL GOL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 t="str">
        <f>IF(AND(P40=P42,Q40=Q42,R42&gt;R40),O40,O42)</f>
        <v>CHICAS DEL GOL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 t="str">
        <f>S42</f>
        <v>CHICAS DEL GOL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 t="str">
        <f>IF(AND(X41=X42,Y41=Y42,Z42&gt;Z41),W41,W42)</f>
        <v>CHICAS DEL GOL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 t="str">
        <f>AA42</f>
        <v>CHICAS DEL GOL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 t="str">
        <f>IF(AND(AF42=AF43,AG42=AG43,AH43&gt;AH42),AE43,AE42)</f>
        <v>CHICAS DEL GOL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 t="str">
        <f>AI31</f>
        <v>ANGELA TEAM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3</v>
      </c>
      <c r="M43">
        <f>K43-L43</f>
        <v>-3</v>
      </c>
      <c r="O43" t="str">
        <f>F43</f>
        <v>ANGELA TEAM</v>
      </c>
      <c r="P43">
        <f>VLOOKUP(O43,$F$40:$M$49,5,FALSE)</f>
        <v>0</v>
      </c>
      <c r="Q43">
        <f>VLOOKUP(O43,$F$40:$M$49,8,FALSE)</f>
        <v>-3</v>
      </c>
      <c r="R43">
        <f>VLOOKUP(O43,$F$40:$M$49,6,FALSE)</f>
        <v>0</v>
      </c>
      <c r="S43" t="str">
        <f>O43</f>
        <v>ANGELA TEAM</v>
      </c>
      <c r="T43">
        <f>VLOOKUP(S43,$O$40:$R$49,2,FALSE)</f>
        <v>0</v>
      </c>
      <c r="U43">
        <f>VLOOKUP(S43,$O$40:$R$49,3,FALSE)</f>
        <v>-3</v>
      </c>
      <c r="V43">
        <f>VLOOKUP(S43,$O$40:$R$49,4,FALSE)</f>
        <v>0</v>
      </c>
      <c r="W43" t="str">
        <f>IF(AND(T40=T43,U40=U43,V43&gt;V40),S40,S43)</f>
        <v>ANGELA TEAM</v>
      </c>
      <c r="X43">
        <f>VLOOKUP(W43,$S$40:$V$49,2,FALSE)</f>
        <v>0</v>
      </c>
      <c r="Y43">
        <f>VLOOKUP(W43,$S$40:$V$49,3,FALSE)</f>
        <v>-3</v>
      </c>
      <c r="Z43">
        <f>VLOOKUP(W43,$S$40:$V$49,4,FALSE)</f>
        <v>0</v>
      </c>
      <c r="AA43" t="str">
        <f>W43</f>
        <v>ANGELA TEAM</v>
      </c>
      <c r="AB43">
        <f>VLOOKUP(AA43,W40:Z49,2,FALSE)</f>
        <v>0</v>
      </c>
      <c r="AC43">
        <f>VLOOKUP(AA43,W40:Z49,3,FALSE)</f>
        <v>-3</v>
      </c>
      <c r="AD43">
        <f>VLOOKUP(AA43,W40:Z49,4,FALSE)</f>
        <v>0</v>
      </c>
      <c r="AE43" t="str">
        <f>IF(AND(AB41=AB43,AC41=AC43,AD43&gt;AD41),AA41,AA43)</f>
        <v>ANGELA TEAM</v>
      </c>
      <c r="AF43">
        <f>VLOOKUP(AE43,AA40:AD49,2,FALSE)</f>
        <v>0</v>
      </c>
      <c r="AG43">
        <f>VLOOKUP(AE43,AA40:AD49,3,FALSE)</f>
        <v>-3</v>
      </c>
      <c r="AH43">
        <f>VLOOKUP(AE43,AA40:AD49,4,FALSE)</f>
        <v>0</v>
      </c>
      <c r="AI43" t="str">
        <f>IF(AND(AF42=AF43,AG42=AG43,AH43&gt;AH42),AE42,AE43)</f>
        <v>ANGELA TEAM</v>
      </c>
      <c r="AJ43">
        <f>VLOOKUP(AI43,AE40:AH49,2,FALSE)</f>
        <v>0</v>
      </c>
      <c r="AK43">
        <f>VLOOKUP(AI43,AE40:AH49,3,FALSE)</f>
        <v>-3</v>
      </c>
      <c r="AL43">
        <f>VLOOKUP(AI43,AE40:AH49,4,FALSE)</f>
        <v>0</v>
      </c>
    </row>
    <row r="51" ht="12.75">
      <c r="F51" t="s">
        <v>40</v>
      </c>
    </row>
    <row r="52" spans="6:13" ht="12.75">
      <c r="F52" t="str">
        <f>AI40</f>
        <v>INGENACHAS</v>
      </c>
      <c r="G52">
        <f>VLOOKUP(F52,$F$16:$M$25,2,FALSE)</f>
        <v>1</v>
      </c>
      <c r="H52">
        <f>VLOOKUP(F52,$F$16:$M$25,3,FALSE)</f>
        <v>1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3</v>
      </c>
      <c r="L52">
        <f>VLOOKUP(F52,$F$16:$M$25,7,FALSE)</f>
        <v>0</v>
      </c>
      <c r="M52">
        <f>VLOOKUP(F52,$F$16:$M$25,8,FALSE)</f>
        <v>3</v>
      </c>
    </row>
    <row r="53" spans="6:13" ht="12.75">
      <c r="F53" t="str">
        <f>AI41</f>
        <v>SOCCER GIRLS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 t="str">
        <f>AI42</f>
        <v>CHICAS DEL GOL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 t="str">
        <f>AI43</f>
        <v>ANGELA TEAM</v>
      </c>
      <c r="G55">
        <f>VLOOKUP(F55,$F$16:$M$25,2,FALSE)</f>
        <v>1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1</v>
      </c>
      <c r="K55">
        <f>VLOOKUP(F55,$F$16:$M$25,6,FALSE)</f>
        <v>0</v>
      </c>
      <c r="L55">
        <f>VLOOKUP(F55,$F$16:$M$25,7,FALSE)</f>
        <v>3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E4" sqref="E4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99" t="s">
        <v>41</v>
      </c>
      <c r="B2" s="399"/>
      <c r="C2" s="399"/>
      <c r="D2" s="399"/>
      <c r="E2" s="399"/>
      <c r="G2" t="str">
        <f>IF('- B -'!Q7&lt;&gt;"",'- B -'!Q7,"")</f>
        <v>PAGANAS F.C.</v>
      </c>
      <c r="N2" t="str">
        <f>IF('- B -'!Q9&lt;&gt;"",'- B -'!Q9,"")</f>
        <v>FULANITAS</v>
      </c>
      <c r="U2" t="str">
        <f>IF('- B -'!Q11&lt;&gt;"",'- B -'!Q11,"")</f>
        <v>CIENCIAS AGRÀRIAS</v>
      </c>
      <c r="AB2" t="str">
        <f>IF('- B -'!Q13&lt;&gt;"",'- B -'!Q13,"")</f>
        <v>MOLOCHITAS</v>
      </c>
    </row>
    <row r="3" spans="6:33" ht="12.75">
      <c r="F3" t="s">
        <v>68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 t="str">
        <f>'- B -'!B6</f>
        <v>PAGANAS F.C.</v>
      </c>
      <c r="B4" s="1">
        <f>IF('- B -'!C6&lt;&gt;"",'- B -'!C6,"")</f>
        <v>0</v>
      </c>
      <c r="C4" s="1" t="str">
        <f>'- B -'!D6</f>
        <v>-</v>
      </c>
      <c r="D4" s="1">
        <f>IF('- B -'!E6&lt;&gt;"",'- B -'!E6,"")</f>
        <v>3</v>
      </c>
      <c r="E4" s="3" t="str">
        <f>'- B -'!F6</f>
        <v>FULANITAS</v>
      </c>
      <c r="F4" s="1">
        <f>COUNTBLANK('- B -'!C6:'- B -'!E6)</f>
        <v>0</v>
      </c>
      <c r="G4">
        <f aca="true" t="shared" si="0" ref="G4:G9">IF(AND(F4=0,OR($A4=$G$2,$E4=$G$2)),1,0)</f>
        <v>1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1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3</v>
      </c>
      <c r="N4">
        <f aca="true" t="shared" si="6" ref="N4:N9">IF(AND(F4=0,OR($A4=$N$2,$E4=$N$2)),1,0)</f>
        <v>1</v>
      </c>
      <c r="O4">
        <f aca="true" t="shared" si="7" ref="O4:O9">IF(AND(F4=0,OR(AND($A4=$N$2,$B4&gt;$D4),AND($E4=$N$2,$D4&gt;$B4))),1,0)</f>
        <v>1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3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 t="str">
        <f>'- B -'!B7</f>
        <v>CIENCIAS AGRÀRIAS</v>
      </c>
      <c r="B5" s="1">
        <f>IF('- B -'!C7&lt;&gt;"",'- B -'!C7,"")</f>
      </c>
      <c r="C5" s="1" t="str">
        <f>'- B -'!D7</f>
        <v>-</v>
      </c>
      <c r="D5" s="1">
        <f>IF('- B -'!E7&lt;&gt;"",'- B -'!E7,"")</f>
      </c>
      <c r="E5" s="3" t="str">
        <f>'- B -'!F7</f>
        <v>MOLOCHITAS</v>
      </c>
      <c r="F5" s="1">
        <f>COUNTBLANK('- B -'!C7:'- B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 t="str">
        <f>'- B -'!B8</f>
        <v>MOLOCHITAS</v>
      </c>
      <c r="B6" s="1">
        <f>IF('- B -'!C8&lt;&gt;"",'- B -'!C8,"")</f>
        <v>4</v>
      </c>
      <c r="C6" s="1" t="str">
        <f>'- B -'!D8</f>
        <v>-</v>
      </c>
      <c r="D6" s="1">
        <f>IF('- B -'!E8&lt;&gt;"",'- B -'!E8,"")</f>
        <v>0</v>
      </c>
      <c r="E6" s="3" t="str">
        <f>'- B -'!F8</f>
        <v>FULANITAS</v>
      </c>
      <c r="F6" s="1">
        <f>COUNTBLANK('- B -'!C8:'- B -'!E8)</f>
        <v>0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1</v>
      </c>
      <c r="O6">
        <f t="shared" si="7"/>
        <v>0</v>
      </c>
      <c r="P6">
        <f t="shared" si="8"/>
        <v>0</v>
      </c>
      <c r="Q6">
        <f t="shared" si="9"/>
        <v>1</v>
      </c>
      <c r="R6">
        <f t="shared" si="10"/>
        <v>0</v>
      </c>
      <c r="S6">
        <f t="shared" si="11"/>
        <v>4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1</v>
      </c>
      <c r="AC6">
        <f t="shared" si="19"/>
        <v>1</v>
      </c>
      <c r="AD6">
        <f t="shared" si="20"/>
        <v>0</v>
      </c>
      <c r="AE6">
        <f t="shared" si="21"/>
        <v>0</v>
      </c>
      <c r="AF6">
        <f t="shared" si="22"/>
        <v>4</v>
      </c>
      <c r="AG6">
        <f t="shared" si="23"/>
        <v>0</v>
      </c>
    </row>
    <row r="7" spans="1:33" ht="12.75">
      <c r="A7" s="2" t="str">
        <f>'- B -'!B9</f>
        <v>PAGANAS F.C.</v>
      </c>
      <c r="B7" s="1">
        <f>IF('- B -'!C9&lt;&gt;"",'- B -'!C9,"")</f>
        <v>0</v>
      </c>
      <c r="C7" s="1" t="str">
        <f>'- B -'!D9</f>
        <v>-</v>
      </c>
      <c r="D7" s="1">
        <f>IF('- B -'!E9&lt;&gt;"",'- B -'!E9,"")</f>
        <v>3</v>
      </c>
      <c r="E7" s="3" t="str">
        <f>'- B -'!F9</f>
        <v>CIENCIAS AGRÀRIAS</v>
      </c>
      <c r="F7" s="1">
        <f>COUNTBLANK('- B -'!C9:'- B -'!E9)</f>
        <v>0</v>
      </c>
      <c r="G7">
        <f t="shared" si="0"/>
        <v>1</v>
      </c>
      <c r="H7">
        <f t="shared" si="1"/>
        <v>0</v>
      </c>
      <c r="I7">
        <f t="shared" si="2"/>
        <v>0</v>
      </c>
      <c r="J7">
        <f t="shared" si="3"/>
        <v>1</v>
      </c>
      <c r="K7">
        <f t="shared" si="4"/>
        <v>0</v>
      </c>
      <c r="L7">
        <f t="shared" si="5"/>
        <v>3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1</v>
      </c>
      <c r="V7">
        <f t="shared" si="13"/>
        <v>1</v>
      </c>
      <c r="W7">
        <f t="shared" si="14"/>
        <v>0</v>
      </c>
      <c r="X7">
        <f t="shared" si="15"/>
        <v>0</v>
      </c>
      <c r="Y7">
        <f t="shared" si="16"/>
        <v>3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 t="str">
        <f>'- B -'!B10</f>
        <v>FULANITAS</v>
      </c>
      <c r="B8" s="1">
        <f>IF('- B -'!C10&lt;&gt;"",'- B -'!C10,"")</f>
      </c>
      <c r="C8" s="1" t="str">
        <f>'- B -'!D10</f>
        <v>-</v>
      </c>
      <c r="D8" s="1">
        <f>IF('- B -'!E10&lt;&gt;"",'- B -'!E10,"")</f>
      </c>
      <c r="E8" s="3" t="str">
        <f>'- B -'!F10</f>
        <v>CIENCIAS AGRÀRIAS</v>
      </c>
      <c r="F8" s="1">
        <f>COUNTBLANK('- B -'!C10:'- B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 t="str">
        <f>'- B -'!B11</f>
        <v>MOLOCHITAS</v>
      </c>
      <c r="B9" s="1">
        <f>IF('- B -'!C11&lt;&gt;"",'- B -'!C11,"")</f>
        <v>3</v>
      </c>
      <c r="C9" s="1" t="str">
        <f>'- B -'!D11</f>
        <v>-</v>
      </c>
      <c r="D9" s="1">
        <f>IF('- B -'!E11&lt;&gt;"",'- B -'!E11,"")</f>
        <v>0</v>
      </c>
      <c r="E9" s="3" t="str">
        <f>'- B -'!F11</f>
        <v>PAGANAS F.C.</v>
      </c>
      <c r="F9" s="1">
        <f>COUNTBLANK('- B -'!C11:'- B -'!E11)</f>
        <v>0</v>
      </c>
      <c r="G9">
        <f t="shared" si="0"/>
        <v>1</v>
      </c>
      <c r="H9">
        <f t="shared" si="1"/>
        <v>0</v>
      </c>
      <c r="I9">
        <f t="shared" si="2"/>
        <v>0</v>
      </c>
      <c r="J9">
        <f t="shared" si="3"/>
        <v>1</v>
      </c>
      <c r="K9">
        <f t="shared" si="4"/>
        <v>0</v>
      </c>
      <c r="L9">
        <f t="shared" si="5"/>
        <v>3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1</v>
      </c>
      <c r="AC9">
        <f t="shared" si="19"/>
        <v>1</v>
      </c>
      <c r="AD9">
        <f t="shared" si="20"/>
        <v>0</v>
      </c>
      <c r="AE9">
        <f t="shared" si="21"/>
        <v>0</v>
      </c>
      <c r="AF9">
        <f t="shared" si="22"/>
        <v>3</v>
      </c>
      <c r="AG9">
        <f t="shared" si="23"/>
        <v>0</v>
      </c>
    </row>
    <row r="10" spans="7:34" ht="12.75">
      <c r="G10">
        <f aca="true" t="shared" si="24" ref="G10:L10">SUM(G4:G9)</f>
        <v>3</v>
      </c>
      <c r="H10">
        <f t="shared" si="24"/>
        <v>0</v>
      </c>
      <c r="I10">
        <f t="shared" si="24"/>
        <v>0</v>
      </c>
      <c r="J10">
        <f t="shared" si="24"/>
        <v>3</v>
      </c>
      <c r="K10">
        <f t="shared" si="24"/>
        <v>0</v>
      </c>
      <c r="L10">
        <f t="shared" si="24"/>
        <v>9</v>
      </c>
      <c r="M10">
        <f>H10*3+I10</f>
        <v>0</v>
      </c>
      <c r="N10">
        <f aca="true" t="shared" si="25" ref="N10:S10">SUM(N4:N9)</f>
        <v>2</v>
      </c>
      <c r="O10">
        <f t="shared" si="25"/>
        <v>1</v>
      </c>
      <c r="P10">
        <f t="shared" si="25"/>
        <v>0</v>
      </c>
      <c r="Q10">
        <f t="shared" si="25"/>
        <v>1</v>
      </c>
      <c r="R10">
        <f t="shared" si="25"/>
        <v>3</v>
      </c>
      <c r="S10">
        <f t="shared" si="25"/>
        <v>4</v>
      </c>
      <c r="T10">
        <f>O10*3+P10</f>
        <v>3</v>
      </c>
      <c r="U10">
        <f aca="true" t="shared" si="26" ref="U10:Z10">SUM(U4:U9)</f>
        <v>1</v>
      </c>
      <c r="V10">
        <f t="shared" si="26"/>
        <v>1</v>
      </c>
      <c r="W10">
        <f t="shared" si="26"/>
        <v>0</v>
      </c>
      <c r="X10">
        <f t="shared" si="26"/>
        <v>0</v>
      </c>
      <c r="Y10">
        <f t="shared" si="26"/>
        <v>3</v>
      </c>
      <c r="Z10">
        <f t="shared" si="26"/>
        <v>0</v>
      </c>
      <c r="AA10">
        <f>V10*3+W10</f>
        <v>3</v>
      </c>
      <c r="AB10">
        <f aca="true" t="shared" si="27" ref="AB10:AG10">SUM(AB4:AB9)</f>
        <v>2</v>
      </c>
      <c r="AC10">
        <f t="shared" si="27"/>
        <v>2</v>
      </c>
      <c r="AD10">
        <f t="shared" si="27"/>
        <v>0</v>
      </c>
      <c r="AE10">
        <f t="shared" si="27"/>
        <v>0</v>
      </c>
      <c r="AF10">
        <f t="shared" si="27"/>
        <v>7</v>
      </c>
      <c r="AG10">
        <f t="shared" si="27"/>
        <v>0</v>
      </c>
      <c r="AH10">
        <f>AC10*3+AD10</f>
        <v>6</v>
      </c>
    </row>
    <row r="14" ht="12.75">
      <c r="F14" t="s">
        <v>39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 t="str">
        <f>G2</f>
        <v>PAGANAS F.C.</v>
      </c>
      <c r="G16">
        <f aca="true" t="shared" si="28" ref="G16:M16">G10</f>
        <v>3</v>
      </c>
      <c r="H16">
        <f t="shared" si="28"/>
        <v>0</v>
      </c>
      <c r="I16">
        <f t="shared" si="28"/>
        <v>0</v>
      </c>
      <c r="J16">
        <f t="shared" si="28"/>
        <v>3</v>
      </c>
      <c r="K16">
        <f t="shared" si="28"/>
        <v>0</v>
      </c>
      <c r="L16">
        <f t="shared" si="28"/>
        <v>9</v>
      </c>
      <c r="M16">
        <f t="shared" si="28"/>
        <v>0</v>
      </c>
      <c r="O16" t="str">
        <f>IF($M16&gt;=$M17,$F16,$F17)</f>
        <v>FULANITAS</v>
      </c>
      <c r="P16">
        <f>VLOOKUP(O16,$F$16:$M$25,8,FALSE)</f>
        <v>3</v>
      </c>
      <c r="S16" t="str">
        <f>IF($P16&gt;=$P18,$O16,$O18)</f>
        <v>FULANITAS</v>
      </c>
      <c r="T16">
        <f>VLOOKUP(S16,$O$16:$P$25,2,FALSE)</f>
        <v>3</v>
      </c>
      <c r="W16" t="str">
        <f>IF($T16&gt;=$T19,$S16,$S19)</f>
        <v>MOLOCHITAS</v>
      </c>
      <c r="X16">
        <f>VLOOKUP(W16,$S$16:$T$25,2,FALSE)</f>
        <v>6</v>
      </c>
      <c r="AA16" t="str">
        <f>W16</f>
        <v>MOLOCHITAS</v>
      </c>
      <c r="AB16">
        <f>VLOOKUP(AA16,W16:X25,2,FALSE)</f>
        <v>6</v>
      </c>
      <c r="AE16" t="str">
        <f>AA16</f>
        <v>MOLOCHITAS</v>
      </c>
      <c r="AF16">
        <f>VLOOKUP(AE16,AA16:AB25,2,FALSE)</f>
        <v>6</v>
      </c>
      <c r="AI16" t="str">
        <f>AE16</f>
        <v>MOLOCHITAS</v>
      </c>
      <c r="AJ16">
        <f>VLOOKUP(AI16,AE16:AF25,2,FALSE)</f>
        <v>6</v>
      </c>
    </row>
    <row r="17" spans="6:36" ht="12.75">
      <c r="F17" t="str">
        <f>N2</f>
        <v>FULANITAS</v>
      </c>
      <c r="G17">
        <f aca="true" t="shared" si="29" ref="G17:M17">N10</f>
        <v>2</v>
      </c>
      <c r="H17">
        <f t="shared" si="29"/>
        <v>1</v>
      </c>
      <c r="I17">
        <f t="shared" si="29"/>
        <v>0</v>
      </c>
      <c r="J17">
        <f t="shared" si="29"/>
        <v>1</v>
      </c>
      <c r="K17">
        <f t="shared" si="29"/>
        <v>3</v>
      </c>
      <c r="L17">
        <f t="shared" si="29"/>
        <v>4</v>
      </c>
      <c r="M17">
        <f t="shared" si="29"/>
        <v>3</v>
      </c>
      <c r="O17" t="str">
        <f>IF($M17&lt;=$M16,$F17,$F16)</f>
        <v>PAGANAS F.C.</v>
      </c>
      <c r="P17">
        <f>VLOOKUP(O17,$F$16:$M$25,8,FALSE)</f>
        <v>0</v>
      </c>
      <c r="S17" t="str">
        <f>O17</f>
        <v>PAGANAS F.C.</v>
      </c>
      <c r="T17">
        <f>VLOOKUP(S17,$O$16:$P$25,2,FALSE)</f>
        <v>0</v>
      </c>
      <c r="W17" t="str">
        <f>S17</f>
        <v>PAGANAS F.C.</v>
      </c>
      <c r="X17">
        <f>VLOOKUP(W17,$S$16:$T$25,2,FALSE)</f>
        <v>0</v>
      </c>
      <c r="AA17" t="str">
        <f>IF(X17&gt;=X18,W17,W18)</f>
        <v>CIENCIAS AGRÀRIAS</v>
      </c>
      <c r="AB17">
        <f>VLOOKUP(AA17,W16:X25,2,FALSE)</f>
        <v>3</v>
      </c>
      <c r="AE17" t="str">
        <f>IF(AB17&gt;=AB19,AA17,AA19)</f>
        <v>CIENCIAS AGRÀRIAS</v>
      </c>
      <c r="AF17">
        <f>VLOOKUP(AE17,AA16:AB25,2,FALSE)</f>
        <v>3</v>
      </c>
      <c r="AI17" t="str">
        <f>AE17</f>
        <v>CIENCIAS AGRÀRIAS</v>
      </c>
      <c r="AJ17">
        <f>VLOOKUP(AI17,AE16:AF25,2,FALSE)</f>
        <v>3</v>
      </c>
    </row>
    <row r="18" spans="6:36" ht="12.75">
      <c r="F18" t="str">
        <f>U2</f>
        <v>CIENCIAS AGRÀRIAS</v>
      </c>
      <c r="G18">
        <f aca="true" t="shared" si="30" ref="G18:M18">U10</f>
        <v>1</v>
      </c>
      <c r="H18">
        <f t="shared" si="30"/>
        <v>1</v>
      </c>
      <c r="I18">
        <f t="shared" si="30"/>
        <v>0</v>
      </c>
      <c r="J18">
        <f t="shared" si="30"/>
        <v>0</v>
      </c>
      <c r="K18">
        <f t="shared" si="30"/>
        <v>3</v>
      </c>
      <c r="L18">
        <f t="shared" si="30"/>
        <v>0</v>
      </c>
      <c r="M18">
        <f t="shared" si="30"/>
        <v>3</v>
      </c>
      <c r="O18" t="str">
        <f>F18</f>
        <v>CIENCIAS AGRÀRIAS</v>
      </c>
      <c r="P18">
        <f>VLOOKUP(O18,$F$16:$M$25,8,FALSE)</f>
        <v>3</v>
      </c>
      <c r="S18" t="str">
        <f>IF($P18&lt;=$P16,$O18,$O16)</f>
        <v>CIENCIAS AGRÀRIAS</v>
      </c>
      <c r="T18">
        <f>VLOOKUP(S18,$O$16:$P$25,2,FALSE)</f>
        <v>3</v>
      </c>
      <c r="W18" t="str">
        <f>S18</f>
        <v>CIENCIAS AGRÀRIAS</v>
      </c>
      <c r="X18">
        <f>VLOOKUP(W18,$S$16:$T$25,2,FALSE)</f>
        <v>3</v>
      </c>
      <c r="AA18" t="str">
        <f>IF(X18&lt;=X17,W18,W17)</f>
        <v>PAGANAS F.C.</v>
      </c>
      <c r="AB18">
        <f>VLOOKUP(AA18,W16:X25,2,FALSE)</f>
        <v>0</v>
      </c>
      <c r="AE18" t="str">
        <f>AA18</f>
        <v>PAGANAS F.C.</v>
      </c>
      <c r="AF18">
        <f>VLOOKUP(AE18,AA16:AB25,2,FALSE)</f>
        <v>0</v>
      </c>
      <c r="AI18" t="str">
        <f>IF(AF18&gt;=AF19,AE18,AE19)</f>
        <v>FULANITAS</v>
      </c>
      <c r="AJ18">
        <f>VLOOKUP(AI18,AE16:AF25,2,FALSE)</f>
        <v>3</v>
      </c>
    </row>
    <row r="19" spans="6:36" ht="12.75">
      <c r="F19" t="str">
        <f>AB2</f>
        <v>MOLOCHITAS</v>
      </c>
      <c r="G19">
        <f aca="true" t="shared" si="31" ref="G19:M19">AB10</f>
        <v>2</v>
      </c>
      <c r="H19">
        <f t="shared" si="31"/>
        <v>2</v>
      </c>
      <c r="I19">
        <f t="shared" si="31"/>
        <v>0</v>
      </c>
      <c r="J19">
        <f t="shared" si="31"/>
        <v>0</v>
      </c>
      <c r="K19">
        <f t="shared" si="31"/>
        <v>7</v>
      </c>
      <c r="L19">
        <f t="shared" si="31"/>
        <v>0</v>
      </c>
      <c r="M19">
        <f t="shared" si="31"/>
        <v>6</v>
      </c>
      <c r="O19" t="str">
        <f>F19</f>
        <v>MOLOCHITAS</v>
      </c>
      <c r="P19">
        <f>VLOOKUP(O19,$F$16:$M$25,8,FALSE)</f>
        <v>6</v>
      </c>
      <c r="S19" t="str">
        <f>O19</f>
        <v>MOLOCHITAS</v>
      </c>
      <c r="T19">
        <f>VLOOKUP(S19,$O$16:$P$25,2,FALSE)</f>
        <v>6</v>
      </c>
      <c r="W19" t="str">
        <f>IF($T19&lt;=$T16,$S19,$S16)</f>
        <v>FULANITAS</v>
      </c>
      <c r="X19">
        <f>VLOOKUP(W19,$S$16:$T$25,2,FALSE)</f>
        <v>3</v>
      </c>
      <c r="AA19" t="str">
        <f>W19</f>
        <v>FULANITAS</v>
      </c>
      <c r="AB19">
        <f>VLOOKUP(AA19,W16:X25,2,FALSE)</f>
        <v>3</v>
      </c>
      <c r="AE19" t="str">
        <f>IF(AB19&lt;=AB17,AA19,AA17)</f>
        <v>FULANITAS</v>
      </c>
      <c r="AF19">
        <f>VLOOKUP(AE19,AA16:AB25,2,FALSE)</f>
        <v>3</v>
      </c>
      <c r="AI19" t="str">
        <f>IF(AF19&lt;=AF18,AE19,AE18)</f>
        <v>PAGANAS F.C.</v>
      </c>
      <c r="AJ19">
        <f>VLOOKUP(AI19,AE16:AF25,2,FALSE)</f>
        <v>0</v>
      </c>
    </row>
    <row r="28" spans="6:37" ht="12.75">
      <c r="F28" t="str">
        <f>AI16</f>
        <v>MOLOCHITAS</v>
      </c>
      <c r="J28">
        <f>AJ16</f>
        <v>6</v>
      </c>
      <c r="K28">
        <f>VLOOKUP(AI16,$F$16:$M$25,6,FALSE)</f>
        <v>7</v>
      </c>
      <c r="L28">
        <f>VLOOKUP(AI16,$F$16:$M$25,7,FALSE)</f>
        <v>0</v>
      </c>
      <c r="M28">
        <f>K28-L28</f>
        <v>7</v>
      </c>
      <c r="O28" t="str">
        <f>IF(AND($J28=$J29,$M29&gt;$M28),$F29,$F28)</f>
        <v>MOLOCHITAS</v>
      </c>
      <c r="P28">
        <f>VLOOKUP(O28,$F$28:$M$37,5,FALSE)</f>
        <v>6</v>
      </c>
      <c r="Q28">
        <f>VLOOKUP(O28,$F$28:$M$37,8,FALSE)</f>
        <v>7</v>
      </c>
      <c r="S28" t="str">
        <f>IF(AND(P28=P30,Q30&gt;Q28),O30,O28)</f>
        <v>MOLOCHITAS</v>
      </c>
      <c r="T28">
        <f>VLOOKUP(S28,$O$28:$Q$37,2,FALSE)</f>
        <v>6</v>
      </c>
      <c r="U28">
        <f>VLOOKUP(S28,$O$28:$Q$37,3,FALSE)</f>
        <v>7</v>
      </c>
      <c r="W28" t="str">
        <f>IF(AND(T28=T31,U31&gt;U28),S31,S28)</f>
        <v>MOLOCHITAS</v>
      </c>
      <c r="X28">
        <f>VLOOKUP(W28,$S$28:$U$37,2,FALSE)</f>
        <v>6</v>
      </c>
      <c r="Y28">
        <f>VLOOKUP(W28,$S$28:$U$37,3,FALSE)</f>
        <v>7</v>
      </c>
      <c r="AA28" t="str">
        <f>W28</f>
        <v>MOLOCHITAS</v>
      </c>
      <c r="AB28">
        <f>VLOOKUP(AA28,W28:Y37,2,FALSE)</f>
        <v>6</v>
      </c>
      <c r="AC28">
        <f>VLOOKUP(AA28,W28:Y37,3,FALSE)</f>
        <v>7</v>
      </c>
      <c r="AE28" t="str">
        <f>AA28</f>
        <v>MOLOCHITAS</v>
      </c>
      <c r="AF28">
        <f>VLOOKUP(AE28,AA28:AC37,2,FALSE)</f>
        <v>6</v>
      </c>
      <c r="AG28">
        <f>VLOOKUP(AE28,AA28:AC37,3,FALSE)</f>
        <v>7</v>
      </c>
      <c r="AI28" t="str">
        <f>AE28</f>
        <v>MOLOCHITAS</v>
      </c>
      <c r="AJ28">
        <f>VLOOKUP(AI28,AE28:AG37,2,FALSE)</f>
        <v>6</v>
      </c>
      <c r="AK28">
        <f>VLOOKUP(AI28,AE28:AG37,3,FALSE)</f>
        <v>7</v>
      </c>
    </row>
    <row r="29" spans="6:37" ht="12.75">
      <c r="F29" t="str">
        <f>AI17</f>
        <v>CIENCIAS AGRÀRIAS</v>
      </c>
      <c r="J29">
        <f>AJ17</f>
        <v>3</v>
      </c>
      <c r="K29">
        <f>VLOOKUP(AI17,$F$16:$M$25,6,FALSE)</f>
        <v>3</v>
      </c>
      <c r="L29">
        <f>VLOOKUP(AI17,$F$16:$M$25,7,FALSE)</f>
        <v>0</v>
      </c>
      <c r="M29">
        <f>K29-L29</f>
        <v>3</v>
      </c>
      <c r="O29" t="str">
        <f>IF(AND($J28=$J29,$M29&gt;$M28),$F28,$F29)</f>
        <v>CIENCIAS AGRÀRIAS</v>
      </c>
      <c r="P29">
        <f>VLOOKUP(O29,$F$28:$M$37,5,FALSE)</f>
        <v>3</v>
      </c>
      <c r="Q29">
        <f>VLOOKUP(O29,$F$28:$M$37,8,FALSE)</f>
        <v>3</v>
      </c>
      <c r="S29" t="str">
        <f>O29</f>
        <v>CIENCIAS AGRÀRIAS</v>
      </c>
      <c r="T29">
        <f>VLOOKUP(S29,$O$28:$Q$37,2,FALSE)</f>
        <v>3</v>
      </c>
      <c r="U29">
        <f>VLOOKUP(S29,$O$28:$Q$37,3,FALSE)</f>
        <v>3</v>
      </c>
      <c r="W29" t="str">
        <f>S29</f>
        <v>CIENCIAS AGRÀRIAS</v>
      </c>
      <c r="X29">
        <f>VLOOKUP(W29,$S$28:$U$37,2,FALSE)</f>
        <v>3</v>
      </c>
      <c r="Y29">
        <f>VLOOKUP(W29,$S$28:$U$37,3,FALSE)</f>
        <v>3</v>
      </c>
      <c r="AA29" t="str">
        <f>IF(AND(X29=X30,Y30&gt;Y29),W30,W29)</f>
        <v>CIENCIAS AGRÀRIAS</v>
      </c>
      <c r="AB29">
        <f>VLOOKUP(AA29,W28:Y37,2,FALSE)</f>
        <v>3</v>
      </c>
      <c r="AC29">
        <f>VLOOKUP(AA29,W28:Y37,3,FALSE)</f>
        <v>3</v>
      </c>
      <c r="AE29" t="str">
        <f>IF(AND(AB29=AB31,AC31&gt;AC29),AA31,AA29)</f>
        <v>CIENCIAS AGRÀRIAS</v>
      </c>
      <c r="AF29">
        <f>VLOOKUP(AE29,AA28:AC37,2,FALSE)</f>
        <v>3</v>
      </c>
      <c r="AG29">
        <f>VLOOKUP(AE29,AA28:AC37,3,FALSE)</f>
        <v>3</v>
      </c>
      <c r="AI29" t="str">
        <f>AE29</f>
        <v>CIENCIAS AGRÀRIAS</v>
      </c>
      <c r="AJ29">
        <f>VLOOKUP(AI29,AE28:AG37,2,FALSE)</f>
        <v>3</v>
      </c>
      <c r="AK29">
        <f>VLOOKUP(AI29,AE28:AG37,3,FALSE)</f>
        <v>3</v>
      </c>
    </row>
    <row r="30" spans="6:37" ht="12.75">
      <c r="F30" t="str">
        <f>AI18</f>
        <v>FULANITAS</v>
      </c>
      <c r="J30">
        <f>AJ18</f>
        <v>3</v>
      </c>
      <c r="K30">
        <f>VLOOKUP(AI18,$F$16:$M$25,6,FALSE)</f>
        <v>3</v>
      </c>
      <c r="L30">
        <f>VLOOKUP(AI18,$F$16:$M$25,7,FALSE)</f>
        <v>4</v>
      </c>
      <c r="M30">
        <f>K30-L30</f>
        <v>-1</v>
      </c>
      <c r="O30" t="str">
        <f>F30</f>
        <v>FULANITAS</v>
      </c>
      <c r="P30">
        <f>VLOOKUP(O30,$F$28:$M$37,5,FALSE)</f>
        <v>3</v>
      </c>
      <c r="Q30">
        <f>VLOOKUP(O30,$F$28:$M$37,8,FALSE)</f>
        <v>-1</v>
      </c>
      <c r="S30" t="str">
        <f>IF(AND($P28=P30,Q30&gt;Q28),O28,O30)</f>
        <v>FULANITAS</v>
      </c>
      <c r="T30">
        <f>VLOOKUP(S30,$O$28:$Q$37,2,FALSE)</f>
        <v>3</v>
      </c>
      <c r="U30">
        <f>VLOOKUP(S30,$O$28:$Q$37,3,FALSE)</f>
        <v>-1</v>
      </c>
      <c r="W30" t="str">
        <f>S30</f>
        <v>FULANITAS</v>
      </c>
      <c r="X30">
        <f>VLOOKUP(W30,$S$28:$U$37,2,FALSE)</f>
        <v>3</v>
      </c>
      <c r="Y30">
        <f>VLOOKUP(W30,$S$28:$U$37,3,FALSE)</f>
        <v>-1</v>
      </c>
      <c r="AA30" t="str">
        <f>IF(AND(X29=X30,Y30&gt;Y29),W29,W30)</f>
        <v>FULANITAS</v>
      </c>
      <c r="AB30">
        <f>VLOOKUP(AA30,W28:Y37,2,FALSE)</f>
        <v>3</v>
      </c>
      <c r="AC30">
        <f>VLOOKUP(AA30,W28:Y37,3,FALSE)</f>
        <v>-1</v>
      </c>
      <c r="AE30" t="str">
        <f>AA30</f>
        <v>FULANITAS</v>
      </c>
      <c r="AF30">
        <f>VLOOKUP(AE30,AA28:AC37,2,FALSE)</f>
        <v>3</v>
      </c>
      <c r="AG30">
        <f>VLOOKUP(AE30,AA28:AC37,3,FALSE)</f>
        <v>-1</v>
      </c>
      <c r="AI30" t="str">
        <f>IF(AND(AF30=AF31,AG31&gt;AG30),AE31,AE30)</f>
        <v>FULANITAS</v>
      </c>
      <c r="AJ30">
        <f>VLOOKUP(AI30,AE28:AG37,2,FALSE)</f>
        <v>3</v>
      </c>
      <c r="AK30">
        <f>VLOOKUP(AI30,AE28:AG37,3,FALSE)</f>
        <v>-1</v>
      </c>
    </row>
    <row r="31" spans="6:37" ht="12.75">
      <c r="F31" t="str">
        <f>AI19</f>
        <v>PAGANAS F.C.</v>
      </c>
      <c r="J31">
        <f>AJ19</f>
        <v>0</v>
      </c>
      <c r="K31">
        <f>VLOOKUP(AI19,$F$16:$M$25,6,FALSE)</f>
        <v>0</v>
      </c>
      <c r="L31">
        <f>VLOOKUP(AI19,$F$16:$M$25,7,FALSE)</f>
        <v>9</v>
      </c>
      <c r="M31">
        <f>K31-L31</f>
        <v>-9</v>
      </c>
      <c r="O31" t="str">
        <f>F31</f>
        <v>PAGANAS F.C.</v>
      </c>
      <c r="P31">
        <f>VLOOKUP(O31,$F$28:$M$37,5,FALSE)</f>
        <v>0</v>
      </c>
      <c r="Q31">
        <f>VLOOKUP(O31,$F$28:$M$37,8,FALSE)</f>
        <v>-9</v>
      </c>
      <c r="S31" t="str">
        <f>O31</f>
        <v>PAGANAS F.C.</v>
      </c>
      <c r="T31">
        <f>VLOOKUP(S31,$O$28:$Q$37,2,FALSE)</f>
        <v>0</v>
      </c>
      <c r="U31">
        <f>VLOOKUP(S31,$O$28:$Q$37,3,FALSE)</f>
        <v>-9</v>
      </c>
      <c r="W31" t="str">
        <f>IF(AND(T28=T31,U31&gt;U28),S28,S31)</f>
        <v>PAGANAS F.C.</v>
      </c>
      <c r="X31">
        <f>VLOOKUP(W31,$S$28:$U$37,2,FALSE)</f>
        <v>0</v>
      </c>
      <c r="Y31">
        <f>VLOOKUP(W31,$S$28:$U$37,3,FALSE)</f>
        <v>-9</v>
      </c>
      <c r="AA31" t="str">
        <f>W31</f>
        <v>PAGANAS F.C.</v>
      </c>
      <c r="AB31">
        <f>VLOOKUP(AA31,W28:Y37,2,FALSE)</f>
        <v>0</v>
      </c>
      <c r="AC31">
        <f>VLOOKUP(AA31,W28:Y37,3,FALSE)</f>
        <v>-9</v>
      </c>
      <c r="AE31" t="str">
        <f>IF(AND(AB29=AB31,AC31&gt;AC29),AA29,AA31)</f>
        <v>PAGANAS F.C.</v>
      </c>
      <c r="AF31">
        <f>VLOOKUP(AE31,AA28:AC37,2,FALSE)</f>
        <v>0</v>
      </c>
      <c r="AG31">
        <f>VLOOKUP(AE31,AA28:AC37,3,FALSE)</f>
        <v>-9</v>
      </c>
      <c r="AI31" t="str">
        <f>IF(AND(AF30=AF31,AG31&gt;AG30),AE30,AE31)</f>
        <v>PAGANAS F.C.</v>
      </c>
      <c r="AJ31">
        <f>VLOOKUP(AI31,AE28:AG37,2,FALSE)</f>
        <v>0</v>
      </c>
      <c r="AK31">
        <f>VLOOKUP(AI31,AE28:AG37,3,FALSE)</f>
        <v>-9</v>
      </c>
    </row>
    <row r="40" spans="6:38" ht="12.75">
      <c r="F40" t="str">
        <f>AI28</f>
        <v>MOLOCHITAS</v>
      </c>
      <c r="J40">
        <f>VLOOKUP(F40,$F$16:$M$25,8,FALSE)</f>
        <v>6</v>
      </c>
      <c r="K40">
        <f>VLOOKUP(F40,$F$16:$M$25,6,FALSE)</f>
        <v>7</v>
      </c>
      <c r="L40">
        <f>VLOOKUP(F40,$F$16:$M$25,7,FALSE)</f>
        <v>0</v>
      </c>
      <c r="M40">
        <f>K40-L40</f>
        <v>7</v>
      </c>
      <c r="O40" t="str">
        <f>IF(AND(J40=J41,M40=M41,K41&gt;K40),F41,F40)</f>
        <v>MOLOCHITAS</v>
      </c>
      <c r="P40">
        <f>VLOOKUP(O40,$F$40:$M$49,5,FALSE)</f>
        <v>6</v>
      </c>
      <c r="Q40">
        <f>VLOOKUP(O40,$F$40:$M$49,8,FALSE)</f>
        <v>7</v>
      </c>
      <c r="R40">
        <f>VLOOKUP(O40,$F$40:$M$49,6,FALSE)</f>
        <v>7</v>
      </c>
      <c r="S40" t="str">
        <f>IF(AND(P40=P42,Q40=Q42,R42&gt;R40),O42,O40)</f>
        <v>MOLOCHITAS</v>
      </c>
      <c r="T40">
        <f>VLOOKUP(S40,$O$40:$R$49,2,FALSE)</f>
        <v>6</v>
      </c>
      <c r="U40">
        <f>VLOOKUP(S40,$O$40:$R$49,3,FALSE)</f>
        <v>7</v>
      </c>
      <c r="V40">
        <f>VLOOKUP(S40,$O$40:$R$49,4,FALSE)</f>
        <v>7</v>
      </c>
      <c r="W40" t="str">
        <f>IF(AND(T40=T43,U40=U43,V43&gt;V40),S43,S40)</f>
        <v>MOLOCHITAS</v>
      </c>
      <c r="X40">
        <f>VLOOKUP(W40,$S$40:$V$49,2,FALSE)</f>
        <v>6</v>
      </c>
      <c r="Y40">
        <f>VLOOKUP(W40,$S$40:$V$49,3,FALSE)</f>
        <v>7</v>
      </c>
      <c r="Z40">
        <f>VLOOKUP(W40,$S$40:$V$49,4,FALSE)</f>
        <v>7</v>
      </c>
      <c r="AA40" t="str">
        <f>W40</f>
        <v>MOLOCHITAS</v>
      </c>
      <c r="AB40">
        <f>VLOOKUP(AA40,W40:Z49,2,FALSE)</f>
        <v>6</v>
      </c>
      <c r="AC40">
        <f>VLOOKUP(AA40,W40:Z49,3,FALSE)</f>
        <v>7</v>
      </c>
      <c r="AD40">
        <f>VLOOKUP(AA40,W40:Z49,4,FALSE)</f>
        <v>7</v>
      </c>
      <c r="AE40" t="str">
        <f>AA40</f>
        <v>MOLOCHITAS</v>
      </c>
      <c r="AF40">
        <f>VLOOKUP(AE40,AA40:AD49,2,FALSE)</f>
        <v>6</v>
      </c>
      <c r="AG40">
        <f>VLOOKUP(AE40,AA40:AD49,3,FALSE)</f>
        <v>7</v>
      </c>
      <c r="AH40">
        <f>VLOOKUP(AE40,AA40:AD49,4,FALSE)</f>
        <v>7</v>
      </c>
      <c r="AI40" t="str">
        <f>AE40</f>
        <v>MOLOCHITAS</v>
      </c>
      <c r="AJ40">
        <f>VLOOKUP(AI40,AE40:AH49,2,FALSE)</f>
        <v>6</v>
      </c>
      <c r="AK40">
        <f>VLOOKUP(AI40,AE40:AH49,3,FALSE)</f>
        <v>7</v>
      </c>
      <c r="AL40">
        <f>VLOOKUP(AI40,AE40:AH49,4,FALSE)</f>
        <v>7</v>
      </c>
    </row>
    <row r="41" spans="6:38" ht="12.75">
      <c r="F41" t="str">
        <f>AI29</f>
        <v>CIENCIAS AGRÀRIAS</v>
      </c>
      <c r="J41">
        <f>VLOOKUP(F41,$F$16:$M$25,8,FALSE)</f>
        <v>3</v>
      </c>
      <c r="K41">
        <f>VLOOKUP(F41,$F$16:$M$25,6,FALSE)</f>
        <v>3</v>
      </c>
      <c r="L41">
        <f>VLOOKUP(F41,$F$16:$M$25,7,FALSE)</f>
        <v>0</v>
      </c>
      <c r="M41">
        <f>K41-L41</f>
        <v>3</v>
      </c>
      <c r="O41" t="str">
        <f>IF(AND(J40=J41,M40=M41,K41&gt;K40),F40,F41)</f>
        <v>CIENCIAS AGRÀRIAS</v>
      </c>
      <c r="P41">
        <f>VLOOKUP(O41,$F$40:$M$49,5,FALSE)</f>
        <v>3</v>
      </c>
      <c r="Q41">
        <f>VLOOKUP(O41,$F$40:$M$49,8,FALSE)</f>
        <v>3</v>
      </c>
      <c r="R41">
        <f>VLOOKUP(O41,$F$40:$M$49,6,FALSE)</f>
        <v>3</v>
      </c>
      <c r="S41" t="str">
        <f>O41</f>
        <v>CIENCIAS AGRÀRIAS</v>
      </c>
      <c r="T41">
        <f>VLOOKUP(S41,$O$40:$R$49,2,FALSE)</f>
        <v>3</v>
      </c>
      <c r="U41">
        <f>VLOOKUP(S41,$O$40:$R$49,3,FALSE)</f>
        <v>3</v>
      </c>
      <c r="V41">
        <f>VLOOKUP(S41,$O$40:$R$49,4,FALSE)</f>
        <v>3</v>
      </c>
      <c r="W41" t="str">
        <f>S41</f>
        <v>CIENCIAS AGRÀRIAS</v>
      </c>
      <c r="X41">
        <f>VLOOKUP(W41,$S$40:$V$49,2,FALSE)</f>
        <v>3</v>
      </c>
      <c r="Y41">
        <f>VLOOKUP(W41,$S$40:$V$49,3,FALSE)</f>
        <v>3</v>
      </c>
      <c r="Z41">
        <f>VLOOKUP(W41,$S$40:$V$49,4,FALSE)</f>
        <v>3</v>
      </c>
      <c r="AA41" t="str">
        <f>IF(AND(X41=X42,Y41=Y42,Z42&gt;Z41),W42,W41)</f>
        <v>CIENCIAS AGRÀRIAS</v>
      </c>
      <c r="AB41">
        <f>VLOOKUP(AA41,W40:Z49,2,FALSE)</f>
        <v>3</v>
      </c>
      <c r="AC41">
        <f>VLOOKUP(AA41,W40:Z49,3,FALSE)</f>
        <v>3</v>
      </c>
      <c r="AD41">
        <f>VLOOKUP(AA41,W40:Z49,4,FALSE)</f>
        <v>3</v>
      </c>
      <c r="AE41" t="str">
        <f>IF(AND(AB41=AB43,AC41=AC43,AD43&gt;AD41),AA43,AA41)</f>
        <v>CIENCIAS AGRÀRIAS</v>
      </c>
      <c r="AF41">
        <f>VLOOKUP(AE41,AA40:AD49,2,FALSE)</f>
        <v>3</v>
      </c>
      <c r="AG41">
        <f>VLOOKUP(AE41,AA40:AD49,3,FALSE)</f>
        <v>3</v>
      </c>
      <c r="AH41">
        <f>VLOOKUP(AE41,AA40:AD49,4,FALSE)</f>
        <v>3</v>
      </c>
      <c r="AI41" t="str">
        <f>AE41</f>
        <v>CIENCIAS AGRÀRIAS</v>
      </c>
      <c r="AJ41">
        <f>VLOOKUP(AI41,AE40:AH49,2,FALSE)</f>
        <v>3</v>
      </c>
      <c r="AK41">
        <f>VLOOKUP(AI41,AE40:AH49,3,FALSE)</f>
        <v>3</v>
      </c>
      <c r="AL41">
        <f>VLOOKUP(AI41,AE40:AH49,4,FALSE)</f>
        <v>3</v>
      </c>
    </row>
    <row r="42" spans="6:38" ht="12.75">
      <c r="F42" t="str">
        <f>AI30</f>
        <v>FULANITAS</v>
      </c>
      <c r="J42">
        <f>VLOOKUP(F42,$F$16:$M$25,8,FALSE)</f>
        <v>3</v>
      </c>
      <c r="K42">
        <f>VLOOKUP(F42,$F$16:$M$25,6,FALSE)</f>
        <v>3</v>
      </c>
      <c r="L42">
        <f>VLOOKUP(F42,$F$16:$M$25,7,FALSE)</f>
        <v>4</v>
      </c>
      <c r="M42">
        <f>K42-L42</f>
        <v>-1</v>
      </c>
      <c r="O42" t="str">
        <f>F42</f>
        <v>FULANITAS</v>
      </c>
      <c r="P42">
        <f>VLOOKUP(O42,$F$40:$M$49,5,FALSE)</f>
        <v>3</v>
      </c>
      <c r="Q42">
        <f>VLOOKUP(O42,$F$40:$M$49,8,FALSE)</f>
        <v>-1</v>
      </c>
      <c r="R42">
        <f>VLOOKUP(O42,$F$40:$M$49,6,FALSE)</f>
        <v>3</v>
      </c>
      <c r="S42" t="str">
        <f>IF(AND(P40=P42,Q40=Q42,R42&gt;R40),O40,O42)</f>
        <v>FULANITAS</v>
      </c>
      <c r="T42">
        <f>VLOOKUP(S42,$O$40:$R$49,2,FALSE)</f>
        <v>3</v>
      </c>
      <c r="U42">
        <f>VLOOKUP(S42,$O$40:$R$49,3,FALSE)</f>
        <v>-1</v>
      </c>
      <c r="V42">
        <f>VLOOKUP(S42,$O$40:$R$49,4,FALSE)</f>
        <v>3</v>
      </c>
      <c r="W42" t="str">
        <f>S42</f>
        <v>FULANITAS</v>
      </c>
      <c r="X42">
        <f>VLOOKUP(W42,$S$40:$V$49,2,FALSE)</f>
        <v>3</v>
      </c>
      <c r="Y42">
        <f>VLOOKUP(W42,$S$40:$V$49,3,FALSE)</f>
        <v>-1</v>
      </c>
      <c r="Z42">
        <f>VLOOKUP(W42,$S$40:$V$49,4,FALSE)</f>
        <v>3</v>
      </c>
      <c r="AA42" t="str">
        <f>IF(AND(X41=X42,Y41=Y42,Z42&gt;Z41),W41,W42)</f>
        <v>FULANITAS</v>
      </c>
      <c r="AB42">
        <f>VLOOKUP(AA42,W40:Z49,2,FALSE)</f>
        <v>3</v>
      </c>
      <c r="AC42">
        <f>VLOOKUP(AA42,W40:Z49,3,FALSE)</f>
        <v>-1</v>
      </c>
      <c r="AD42">
        <f>VLOOKUP(AA42,W40:Z49,4,FALSE)</f>
        <v>3</v>
      </c>
      <c r="AE42" t="str">
        <f>AA42</f>
        <v>FULANITAS</v>
      </c>
      <c r="AF42">
        <f>VLOOKUP(AE42,AA40:AD49,2,FALSE)</f>
        <v>3</v>
      </c>
      <c r="AG42">
        <f>VLOOKUP(AE42,AA40:AD49,3,FALSE)</f>
        <v>-1</v>
      </c>
      <c r="AH42">
        <f>VLOOKUP(AE42,AA40:AD49,4,FALSE)</f>
        <v>3</v>
      </c>
      <c r="AI42" t="str">
        <f>IF(AND(AF42=AF43,AG42=AG43,AH43&gt;AH42),AE43,AE42)</f>
        <v>FULANITAS</v>
      </c>
      <c r="AJ42">
        <f>VLOOKUP(AI42,AE40:AH49,2,FALSE)</f>
        <v>3</v>
      </c>
      <c r="AK42">
        <f>VLOOKUP(AI42,AE40:AH49,3,FALSE)</f>
        <v>-1</v>
      </c>
      <c r="AL42">
        <f>VLOOKUP(AI42,AE40:AH49,4,FALSE)</f>
        <v>3</v>
      </c>
    </row>
    <row r="43" spans="6:38" ht="12.75">
      <c r="F43" t="str">
        <f>AI31</f>
        <v>PAGANAS F.C.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9</v>
      </c>
      <c r="M43">
        <f>K43-L43</f>
        <v>-9</v>
      </c>
      <c r="O43" t="str">
        <f>F43</f>
        <v>PAGANAS F.C.</v>
      </c>
      <c r="P43">
        <f>VLOOKUP(O43,$F$40:$M$49,5,FALSE)</f>
        <v>0</v>
      </c>
      <c r="Q43">
        <f>VLOOKUP(O43,$F$40:$M$49,8,FALSE)</f>
        <v>-9</v>
      </c>
      <c r="R43">
        <f>VLOOKUP(O43,$F$40:$M$49,6,FALSE)</f>
        <v>0</v>
      </c>
      <c r="S43" t="str">
        <f>O43</f>
        <v>PAGANAS F.C.</v>
      </c>
      <c r="T43">
        <f>VLOOKUP(S43,$O$40:$R$49,2,FALSE)</f>
        <v>0</v>
      </c>
      <c r="U43">
        <f>VLOOKUP(S43,$O$40:$R$49,3,FALSE)</f>
        <v>-9</v>
      </c>
      <c r="V43">
        <f>VLOOKUP(S43,$O$40:$R$49,4,FALSE)</f>
        <v>0</v>
      </c>
      <c r="W43" t="str">
        <f>IF(AND(T40=T43,U40=U43,V43&gt;V40),S40,S43)</f>
        <v>PAGANAS F.C.</v>
      </c>
      <c r="X43">
        <f>VLOOKUP(W43,$S$40:$V$49,2,FALSE)</f>
        <v>0</v>
      </c>
      <c r="Y43">
        <f>VLOOKUP(W43,$S$40:$V$49,3,FALSE)</f>
        <v>-9</v>
      </c>
      <c r="Z43">
        <f>VLOOKUP(W43,$S$40:$V$49,4,FALSE)</f>
        <v>0</v>
      </c>
      <c r="AA43" t="str">
        <f>W43</f>
        <v>PAGANAS F.C.</v>
      </c>
      <c r="AB43">
        <f>VLOOKUP(AA43,W40:Z49,2,FALSE)</f>
        <v>0</v>
      </c>
      <c r="AC43">
        <f>VLOOKUP(AA43,W40:Z49,3,FALSE)</f>
        <v>-9</v>
      </c>
      <c r="AD43">
        <f>VLOOKUP(AA43,W40:Z49,4,FALSE)</f>
        <v>0</v>
      </c>
      <c r="AE43" t="str">
        <f>IF(AND(AB41=AB43,AC41=AC43,AD43&gt;AD41),AA41,AA43)</f>
        <v>PAGANAS F.C.</v>
      </c>
      <c r="AF43">
        <f>VLOOKUP(AE43,AA40:AD49,2,FALSE)</f>
        <v>0</v>
      </c>
      <c r="AG43">
        <f>VLOOKUP(AE43,AA40:AD49,3,FALSE)</f>
        <v>-9</v>
      </c>
      <c r="AH43">
        <f>VLOOKUP(AE43,AA40:AD49,4,FALSE)</f>
        <v>0</v>
      </c>
      <c r="AI43" t="str">
        <f>IF(AND(AF42=AF43,AG42=AG43,AH43&gt;AH42),AE42,AE43)</f>
        <v>PAGANAS F.C.</v>
      </c>
      <c r="AJ43">
        <f>VLOOKUP(AI43,AE40:AH49,2,FALSE)</f>
        <v>0</v>
      </c>
      <c r="AK43">
        <f>VLOOKUP(AI43,AE40:AH49,3,FALSE)</f>
        <v>-9</v>
      </c>
      <c r="AL43">
        <f>VLOOKUP(AI43,AE40:AH49,4,FALSE)</f>
        <v>0</v>
      </c>
    </row>
    <row r="51" ht="12.75">
      <c r="F51" t="s">
        <v>40</v>
      </c>
    </row>
    <row r="52" spans="6:13" ht="12.75">
      <c r="F52" t="str">
        <f>AI40</f>
        <v>MOLOCHITAS</v>
      </c>
      <c r="G52">
        <f>VLOOKUP(F52,$F$16:$M$25,2,FALSE)</f>
        <v>2</v>
      </c>
      <c r="H52">
        <f>VLOOKUP(F52,$F$16:$M$25,3,FALSE)</f>
        <v>2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7</v>
      </c>
      <c r="L52">
        <f>VLOOKUP(F52,$F$16:$M$25,7,FALSE)</f>
        <v>0</v>
      </c>
      <c r="M52">
        <f>VLOOKUP(F52,$F$16:$M$25,8,FALSE)</f>
        <v>6</v>
      </c>
    </row>
    <row r="53" spans="6:13" ht="12.75">
      <c r="F53" t="str">
        <f>AI41</f>
        <v>CIENCIAS AGRÀRIAS</v>
      </c>
      <c r="G53">
        <f>VLOOKUP(F53,$F$16:$M$25,2,FALSE)</f>
        <v>1</v>
      </c>
      <c r="H53">
        <f>VLOOKUP(F53,$F$16:$M$25,3,FALSE)</f>
        <v>1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3</v>
      </c>
      <c r="L53">
        <f>VLOOKUP(F53,$F$16:$M$25,7,FALSE)</f>
        <v>0</v>
      </c>
      <c r="M53">
        <f>VLOOKUP(F53,$F$16:$M$25,8,FALSE)</f>
        <v>3</v>
      </c>
    </row>
    <row r="54" spans="6:13" ht="12.75">
      <c r="F54" t="str">
        <f>AI42</f>
        <v>FULANITAS</v>
      </c>
      <c r="G54">
        <f>VLOOKUP(F54,$F$16:$M$25,2,FALSE)</f>
        <v>2</v>
      </c>
      <c r="H54">
        <f>VLOOKUP(F54,$F$16:$M$25,3,FALSE)</f>
        <v>1</v>
      </c>
      <c r="I54">
        <f>VLOOKUP(F54,$F$16:$M$25,4,FALSE)</f>
        <v>0</v>
      </c>
      <c r="J54">
        <f>VLOOKUP(F54,$F$16:$M$25,5,FALSE)</f>
        <v>1</v>
      </c>
      <c r="K54">
        <f>VLOOKUP(F54,$F$16:$M$25,6,FALSE)</f>
        <v>3</v>
      </c>
      <c r="L54">
        <f>VLOOKUP(F54,$F$16:$M$25,7,FALSE)</f>
        <v>4</v>
      </c>
      <c r="M54">
        <f>VLOOKUP(F54,$F$16:$M$25,8,FALSE)</f>
        <v>3</v>
      </c>
    </row>
    <row r="55" spans="6:13" ht="12.75">
      <c r="F55" t="str">
        <f>AI43</f>
        <v>PAGANAS F.C.</v>
      </c>
      <c r="G55">
        <f>VLOOKUP(F55,$F$16:$M$25,2,FALSE)</f>
        <v>3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3</v>
      </c>
      <c r="K55">
        <f>VLOOKUP(F55,$F$16:$M$25,6,FALSE)</f>
        <v>0</v>
      </c>
      <c r="L55">
        <f>VLOOKUP(F55,$F$16:$M$25,7,FALSE)</f>
        <v>9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99" t="s">
        <v>41</v>
      </c>
      <c r="B2" s="399"/>
      <c r="C2" s="399"/>
      <c r="D2" s="399"/>
      <c r="E2" s="399"/>
      <c r="G2">
        <f>IF('- C -'!Q7&lt;&gt;"",'- C -'!Q7,"")</f>
        <v>9</v>
      </c>
      <c r="N2">
        <f>IF('- C -'!Q9&lt;&gt;"",'- C -'!Q9,"")</f>
        <v>10</v>
      </c>
      <c r="U2">
        <f>IF('- C -'!Q11&lt;&gt;"",'- C -'!Q11,"")</f>
        <v>11</v>
      </c>
      <c r="AB2">
        <f>IF('- C -'!Q13&lt;&gt;"",'- C -'!Q13,"")</f>
        <v>12</v>
      </c>
    </row>
    <row r="3" spans="6:33" ht="12.75">
      <c r="F3" t="s">
        <v>68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>
        <f>'- C -'!B6</f>
        <v>9</v>
      </c>
      <c r="B4" s="1">
        <f>IF('- C -'!C6&lt;&gt;"",'- C -'!C6,"")</f>
      </c>
      <c r="C4" s="1" t="str">
        <f>'- C -'!D6</f>
        <v>-</v>
      </c>
      <c r="D4" s="1">
        <f>IF('- C -'!E6&lt;&gt;"",'- C -'!E6,"")</f>
      </c>
      <c r="E4" s="3">
        <f>'- C -'!F6</f>
        <v>10</v>
      </c>
      <c r="F4" s="1">
        <f>COUNTBLANK('- C -'!C6:'- C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>
        <f>'- C -'!B7</f>
        <v>11</v>
      </c>
      <c r="B5" s="1">
        <f>IF('- C -'!C7&lt;&gt;"",'- C -'!C7,"")</f>
      </c>
      <c r="C5" s="1" t="str">
        <f>'- C -'!D7</f>
        <v>-</v>
      </c>
      <c r="D5" s="1">
        <f>IF('- C -'!E7&lt;&gt;"",'- C -'!E7,"")</f>
      </c>
      <c r="E5" s="3">
        <f>'- C -'!F7</f>
        <v>12</v>
      </c>
      <c r="F5" s="1">
        <f>COUNTBLANK('- C -'!C7:'- C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>
        <f>'- C -'!B8</f>
        <v>12</v>
      </c>
      <c r="B6" s="1">
        <f>IF('- C -'!C8&lt;&gt;"",'- C -'!C8,"")</f>
      </c>
      <c r="C6" s="1" t="str">
        <f>'- C -'!D8</f>
        <v>-</v>
      </c>
      <c r="D6" s="1">
        <f>IF('- C -'!E8&lt;&gt;"",'- C -'!E8,"")</f>
      </c>
      <c r="E6" s="3">
        <f>'- C -'!F8</f>
        <v>10</v>
      </c>
      <c r="F6" s="1">
        <f>COUNTBLANK('- C -'!C8:'- C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>
        <f>'- C -'!B9</f>
        <v>9</v>
      </c>
      <c r="B7" s="1">
        <f>IF('- C -'!C9&lt;&gt;"",'- C -'!C9,"")</f>
      </c>
      <c r="C7" s="1" t="str">
        <f>'- C -'!D9</f>
        <v>-</v>
      </c>
      <c r="D7" s="1">
        <f>IF('- C -'!E9&lt;&gt;"",'- C -'!E9,"")</f>
      </c>
      <c r="E7" s="3">
        <f>'- C -'!F9</f>
        <v>11</v>
      </c>
      <c r="F7" s="1">
        <f>COUNTBLANK('- C -'!C9:'- C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>
        <f>'- C -'!B10</f>
        <v>12</v>
      </c>
      <c r="B8" s="1">
        <f>IF('- C -'!C10&lt;&gt;"",'- C -'!C10,"")</f>
      </c>
      <c r="C8" s="1" t="str">
        <f>'- C -'!D10</f>
        <v>-</v>
      </c>
      <c r="D8" s="1">
        <f>IF('- C -'!E10&lt;&gt;"",'- C -'!E10,"")</f>
      </c>
      <c r="E8" s="3">
        <f>'- C -'!F10</f>
        <v>9</v>
      </c>
      <c r="F8" s="1">
        <f>COUNTBLANK('- C -'!C10:'- C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>
        <f>'- C -'!B11</f>
        <v>10</v>
      </c>
      <c r="B9" s="1">
        <f>IF('- C -'!C11&lt;&gt;"",'- C -'!C11,"")</f>
      </c>
      <c r="C9" s="1" t="str">
        <f>'- C -'!D11</f>
        <v>-</v>
      </c>
      <c r="D9" s="1">
        <f>IF('- C -'!E11&lt;&gt;"",'- C -'!E11,"")</f>
      </c>
      <c r="E9" s="3">
        <f>'- C -'!F11</f>
        <v>11</v>
      </c>
      <c r="F9" s="1">
        <f>COUNTBLANK('- C -'!C11:'- C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39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>
        <f>G2</f>
        <v>9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>
        <f>IF($M16&gt;=$M17,$F16,$F17)</f>
        <v>9</v>
      </c>
      <c r="P16">
        <f>VLOOKUP(O16,$F$16:$M$25,8,FALSE)</f>
        <v>0</v>
      </c>
      <c r="S16">
        <f>IF($P16&gt;=$P18,$O16,$O18)</f>
        <v>9</v>
      </c>
      <c r="T16">
        <f>VLOOKUP(S16,$O$16:$P$25,2,FALSE)</f>
        <v>0</v>
      </c>
      <c r="W16">
        <f>IF($T16&gt;=$T19,$S16,$S19)</f>
        <v>9</v>
      </c>
      <c r="X16">
        <f>VLOOKUP(W16,$S$16:$T$25,2,FALSE)</f>
        <v>0</v>
      </c>
      <c r="AA16">
        <f>W16</f>
        <v>9</v>
      </c>
      <c r="AB16">
        <f>VLOOKUP(AA16,W16:X25,2,FALSE)</f>
        <v>0</v>
      </c>
      <c r="AE16">
        <f>AA16</f>
        <v>9</v>
      </c>
      <c r="AF16">
        <f>VLOOKUP(AE16,AA16:AB25,2,FALSE)</f>
        <v>0</v>
      </c>
      <c r="AI16">
        <f>AE16</f>
        <v>9</v>
      </c>
      <c r="AJ16">
        <f>VLOOKUP(AI16,AE16:AF25,2,FALSE)</f>
        <v>0</v>
      </c>
    </row>
    <row r="17" spans="6:36" ht="12.75">
      <c r="F17">
        <f>N2</f>
        <v>10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>
        <f>IF($M17&lt;=$M16,$F17,$F16)</f>
        <v>10</v>
      </c>
      <c r="P17">
        <f>VLOOKUP(O17,$F$16:$M$25,8,FALSE)</f>
        <v>0</v>
      </c>
      <c r="S17">
        <f>O17</f>
        <v>10</v>
      </c>
      <c r="T17">
        <f>VLOOKUP(S17,$O$16:$P$25,2,FALSE)</f>
        <v>0</v>
      </c>
      <c r="W17">
        <f>S17</f>
        <v>10</v>
      </c>
      <c r="X17">
        <f>VLOOKUP(W17,$S$16:$T$25,2,FALSE)</f>
        <v>0</v>
      </c>
      <c r="AA17">
        <f>IF(X17&gt;=X18,W17,W18)</f>
        <v>10</v>
      </c>
      <c r="AB17">
        <f>VLOOKUP(AA17,W16:X25,2,FALSE)</f>
        <v>0</v>
      </c>
      <c r="AE17">
        <f>IF(AB17&gt;=AB19,AA17,AA19)</f>
        <v>10</v>
      </c>
      <c r="AF17">
        <f>VLOOKUP(AE17,AA16:AB25,2,FALSE)</f>
        <v>0</v>
      </c>
      <c r="AI17">
        <f>AE17</f>
        <v>10</v>
      </c>
      <c r="AJ17">
        <f>VLOOKUP(AI17,AE16:AF25,2,FALSE)</f>
        <v>0</v>
      </c>
    </row>
    <row r="18" spans="6:36" ht="12.75">
      <c r="F18">
        <f>U2</f>
        <v>11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>
        <f>F18</f>
        <v>11</v>
      </c>
      <c r="P18">
        <f>VLOOKUP(O18,$F$16:$M$25,8,FALSE)</f>
        <v>0</v>
      </c>
      <c r="S18">
        <f>IF($P18&lt;=$P16,$O18,$O16)</f>
        <v>11</v>
      </c>
      <c r="T18">
        <f>VLOOKUP(S18,$O$16:$P$25,2,FALSE)</f>
        <v>0</v>
      </c>
      <c r="W18">
        <f>S18</f>
        <v>11</v>
      </c>
      <c r="X18">
        <f>VLOOKUP(W18,$S$16:$T$25,2,FALSE)</f>
        <v>0</v>
      </c>
      <c r="AA18">
        <f>IF(X18&lt;=X17,W18,W17)</f>
        <v>11</v>
      </c>
      <c r="AB18">
        <f>VLOOKUP(AA18,W16:X25,2,FALSE)</f>
        <v>0</v>
      </c>
      <c r="AE18">
        <f>AA18</f>
        <v>11</v>
      </c>
      <c r="AF18">
        <f>VLOOKUP(AE18,AA16:AB25,2,FALSE)</f>
        <v>0</v>
      </c>
      <c r="AI18">
        <f>IF(AF18&gt;=AF19,AE18,AE19)</f>
        <v>11</v>
      </c>
      <c r="AJ18">
        <f>VLOOKUP(AI18,AE16:AF25,2,FALSE)</f>
        <v>0</v>
      </c>
    </row>
    <row r="19" spans="6:36" ht="12.75">
      <c r="F19">
        <f>AB2</f>
        <v>12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>
        <f>F19</f>
        <v>12</v>
      </c>
      <c r="P19">
        <f>VLOOKUP(O19,$F$16:$M$25,8,FALSE)</f>
        <v>0</v>
      </c>
      <c r="S19">
        <f>O19</f>
        <v>12</v>
      </c>
      <c r="T19">
        <f>VLOOKUP(S19,$O$16:$P$25,2,FALSE)</f>
        <v>0</v>
      </c>
      <c r="W19">
        <f>IF($T19&lt;=$T16,$S19,$S16)</f>
        <v>12</v>
      </c>
      <c r="X19">
        <f>VLOOKUP(W19,$S$16:$T$25,2,FALSE)</f>
        <v>0</v>
      </c>
      <c r="AA19">
        <f>W19</f>
        <v>12</v>
      </c>
      <c r="AB19">
        <f>VLOOKUP(AA19,W16:X25,2,FALSE)</f>
        <v>0</v>
      </c>
      <c r="AE19">
        <f>IF(AB19&lt;=AB17,AA19,AA17)</f>
        <v>12</v>
      </c>
      <c r="AF19">
        <f>VLOOKUP(AE19,AA16:AB25,2,FALSE)</f>
        <v>0</v>
      </c>
      <c r="AI19">
        <f>IF(AF19&lt;=AF18,AE19,AE18)</f>
        <v>12</v>
      </c>
      <c r="AJ19">
        <f>VLOOKUP(AI19,AE16:AF25,2,FALSE)</f>
        <v>0</v>
      </c>
    </row>
    <row r="28" spans="6:37" ht="12.75">
      <c r="F28">
        <f>AI16</f>
        <v>9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>
        <f>IF(AND($J28=$J29,$M29&gt;$M28),$F29,$F28)</f>
        <v>9</v>
      </c>
      <c r="P28">
        <f>VLOOKUP(O28,$F$28:$M$37,5,FALSE)</f>
        <v>0</v>
      </c>
      <c r="Q28">
        <f>VLOOKUP(O28,$F$28:$M$37,8,FALSE)</f>
        <v>0</v>
      </c>
      <c r="S28">
        <f>IF(AND(P28=P30,Q30&gt;Q28),O30,O28)</f>
        <v>9</v>
      </c>
      <c r="T28">
        <f>VLOOKUP(S28,$O$28:$Q$37,2,FALSE)</f>
        <v>0</v>
      </c>
      <c r="U28">
        <f>VLOOKUP(S28,$O$28:$Q$37,3,FALSE)</f>
        <v>0</v>
      </c>
      <c r="W28">
        <f>IF(AND(T28=T31,U31&gt;U28),S31,S28)</f>
        <v>9</v>
      </c>
      <c r="X28">
        <f>VLOOKUP(W28,$S$28:$U$37,2,FALSE)</f>
        <v>0</v>
      </c>
      <c r="Y28">
        <f>VLOOKUP(W28,$S$28:$U$37,3,FALSE)</f>
        <v>0</v>
      </c>
      <c r="AA28">
        <f>W28</f>
        <v>9</v>
      </c>
      <c r="AB28">
        <f>VLOOKUP(AA28,W28:Y37,2,FALSE)</f>
        <v>0</v>
      </c>
      <c r="AC28">
        <f>VLOOKUP(AA28,W28:Y37,3,FALSE)</f>
        <v>0</v>
      </c>
      <c r="AE28">
        <f>AA28</f>
        <v>9</v>
      </c>
      <c r="AF28">
        <f>VLOOKUP(AE28,AA28:AC37,2,FALSE)</f>
        <v>0</v>
      </c>
      <c r="AG28">
        <f>VLOOKUP(AE28,AA28:AC37,3,FALSE)</f>
        <v>0</v>
      </c>
      <c r="AI28">
        <f>AE28</f>
        <v>9</v>
      </c>
      <c r="AJ28">
        <f>VLOOKUP(AI28,AE28:AG37,2,FALSE)</f>
        <v>0</v>
      </c>
      <c r="AK28">
        <f>VLOOKUP(AI28,AE28:AG37,3,FALSE)</f>
        <v>0</v>
      </c>
    </row>
    <row r="29" spans="6:37" ht="12.75">
      <c r="F29">
        <f>AI17</f>
        <v>10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>
        <f>IF(AND($J28=$J29,$M29&gt;$M28),$F28,$F29)</f>
        <v>10</v>
      </c>
      <c r="P29">
        <f>VLOOKUP(O29,$F$28:$M$37,5,FALSE)</f>
        <v>0</v>
      </c>
      <c r="Q29">
        <f>VLOOKUP(O29,$F$28:$M$37,8,FALSE)</f>
        <v>0</v>
      </c>
      <c r="S29">
        <f>O29</f>
        <v>10</v>
      </c>
      <c r="T29">
        <f>VLOOKUP(S29,$O$28:$Q$37,2,FALSE)</f>
        <v>0</v>
      </c>
      <c r="U29">
        <f>VLOOKUP(S29,$O$28:$Q$37,3,FALSE)</f>
        <v>0</v>
      </c>
      <c r="W29">
        <f>S29</f>
        <v>10</v>
      </c>
      <c r="X29">
        <f>VLOOKUP(W29,$S$28:$U$37,2,FALSE)</f>
        <v>0</v>
      </c>
      <c r="Y29">
        <f>VLOOKUP(W29,$S$28:$U$37,3,FALSE)</f>
        <v>0</v>
      </c>
      <c r="AA29">
        <f>IF(AND(X29=X30,Y30&gt;Y29),W30,W29)</f>
        <v>10</v>
      </c>
      <c r="AB29">
        <f>VLOOKUP(AA29,W28:Y37,2,FALSE)</f>
        <v>0</v>
      </c>
      <c r="AC29">
        <f>VLOOKUP(AA29,W28:Y37,3,FALSE)</f>
        <v>0</v>
      </c>
      <c r="AE29">
        <f>IF(AND(AB29=AB31,AC31&gt;AC29),AA31,AA29)</f>
        <v>10</v>
      </c>
      <c r="AF29">
        <f>VLOOKUP(AE29,AA28:AC37,2,FALSE)</f>
        <v>0</v>
      </c>
      <c r="AG29">
        <f>VLOOKUP(AE29,AA28:AC37,3,FALSE)</f>
        <v>0</v>
      </c>
      <c r="AI29">
        <f>AE29</f>
        <v>10</v>
      </c>
      <c r="AJ29">
        <f>VLOOKUP(AI29,AE28:AG37,2,FALSE)</f>
        <v>0</v>
      </c>
      <c r="AK29">
        <f>VLOOKUP(AI29,AE28:AG37,3,FALSE)</f>
        <v>0</v>
      </c>
    </row>
    <row r="30" spans="6:37" ht="12.75">
      <c r="F30">
        <f>AI18</f>
        <v>11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>
        <f>F30</f>
        <v>11</v>
      </c>
      <c r="P30">
        <f>VLOOKUP(O30,$F$28:$M$37,5,FALSE)</f>
        <v>0</v>
      </c>
      <c r="Q30">
        <f>VLOOKUP(O30,$F$28:$M$37,8,FALSE)</f>
        <v>0</v>
      </c>
      <c r="S30">
        <f>IF(AND($P28=P30,Q30&gt;Q28),O28,O30)</f>
        <v>11</v>
      </c>
      <c r="T30">
        <f>VLOOKUP(S30,$O$28:$Q$37,2,FALSE)</f>
        <v>0</v>
      </c>
      <c r="U30">
        <f>VLOOKUP(S30,$O$28:$Q$37,3,FALSE)</f>
        <v>0</v>
      </c>
      <c r="W30">
        <f>S30</f>
        <v>11</v>
      </c>
      <c r="X30">
        <f>VLOOKUP(W30,$S$28:$U$37,2,FALSE)</f>
        <v>0</v>
      </c>
      <c r="Y30">
        <f>VLOOKUP(W30,$S$28:$U$37,3,FALSE)</f>
        <v>0</v>
      </c>
      <c r="AA30">
        <f>IF(AND(X29=X30,Y30&gt;Y29),W29,W30)</f>
        <v>11</v>
      </c>
      <c r="AB30">
        <f>VLOOKUP(AA30,W28:Y37,2,FALSE)</f>
        <v>0</v>
      </c>
      <c r="AC30">
        <f>VLOOKUP(AA30,W28:Y37,3,FALSE)</f>
        <v>0</v>
      </c>
      <c r="AE30">
        <f>AA30</f>
        <v>11</v>
      </c>
      <c r="AF30">
        <f>VLOOKUP(AE30,AA28:AC37,2,FALSE)</f>
        <v>0</v>
      </c>
      <c r="AG30">
        <f>VLOOKUP(AE30,AA28:AC37,3,FALSE)</f>
        <v>0</v>
      </c>
      <c r="AI30">
        <f>IF(AND(AF30=AF31,AG31&gt;AG30),AE31,AE30)</f>
        <v>11</v>
      </c>
      <c r="AJ30">
        <f>VLOOKUP(AI30,AE28:AG37,2,FALSE)</f>
        <v>0</v>
      </c>
      <c r="AK30">
        <f>VLOOKUP(AI30,AE28:AG37,3,FALSE)</f>
        <v>0</v>
      </c>
    </row>
    <row r="31" spans="6:37" ht="12.75">
      <c r="F31">
        <f>AI19</f>
        <v>12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>
        <f>F31</f>
        <v>12</v>
      </c>
      <c r="P31">
        <f>VLOOKUP(O31,$F$28:$M$37,5,FALSE)</f>
        <v>0</v>
      </c>
      <c r="Q31">
        <f>VLOOKUP(O31,$F$28:$M$37,8,FALSE)</f>
        <v>0</v>
      </c>
      <c r="S31">
        <f>O31</f>
        <v>12</v>
      </c>
      <c r="T31">
        <f>VLOOKUP(S31,$O$28:$Q$37,2,FALSE)</f>
        <v>0</v>
      </c>
      <c r="U31">
        <f>VLOOKUP(S31,$O$28:$Q$37,3,FALSE)</f>
        <v>0</v>
      </c>
      <c r="W31">
        <f>IF(AND(T28=T31,U31&gt;U28),S28,S31)</f>
        <v>12</v>
      </c>
      <c r="X31">
        <f>VLOOKUP(W31,$S$28:$U$37,2,FALSE)</f>
        <v>0</v>
      </c>
      <c r="Y31">
        <f>VLOOKUP(W31,$S$28:$U$37,3,FALSE)</f>
        <v>0</v>
      </c>
      <c r="AA31">
        <f>W31</f>
        <v>12</v>
      </c>
      <c r="AB31">
        <f>VLOOKUP(AA31,W28:Y37,2,FALSE)</f>
        <v>0</v>
      </c>
      <c r="AC31">
        <f>VLOOKUP(AA31,W28:Y37,3,FALSE)</f>
        <v>0</v>
      </c>
      <c r="AE31">
        <f>IF(AND(AB29=AB31,AC31&gt;AC29),AA29,AA31)</f>
        <v>12</v>
      </c>
      <c r="AF31">
        <f>VLOOKUP(AE31,AA28:AC37,2,FALSE)</f>
        <v>0</v>
      </c>
      <c r="AG31">
        <f>VLOOKUP(AE31,AA28:AC37,3,FALSE)</f>
        <v>0</v>
      </c>
      <c r="AI31">
        <f>IF(AND(AF30=AF31,AG31&gt;AG30),AE30,AE31)</f>
        <v>12</v>
      </c>
      <c r="AJ31">
        <f>VLOOKUP(AI31,AE28:AG37,2,FALSE)</f>
        <v>0</v>
      </c>
      <c r="AK31">
        <f>VLOOKUP(AI31,AE28:AG37,3,FALSE)</f>
        <v>0</v>
      </c>
    </row>
    <row r="40" spans="6:38" ht="12.75">
      <c r="F40">
        <f>AI28</f>
        <v>9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>
        <f>IF(AND(J40=J41,M40=M41,K41&gt;K40),F41,F40)</f>
        <v>9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>
        <f>IF(AND(P40=P42,Q40=Q42,R42&gt;R40),O42,O40)</f>
        <v>9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>
        <f>IF(AND(T40=T43,U40=U43,V43&gt;V40),S43,S40)</f>
        <v>9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>
        <f>W40</f>
        <v>9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>
        <f>AA40</f>
        <v>9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>
        <f>AE40</f>
        <v>9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>
        <f>AI29</f>
        <v>10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>
        <f>IF(AND(J40=J41,M40=M41,K41&gt;K40),F40,F41)</f>
        <v>10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>
        <f>O41</f>
        <v>10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>
        <f>S41</f>
        <v>10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>
        <f>IF(AND(X41=X42,Y41=Y42,Z42&gt;Z41),W42,W41)</f>
        <v>10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>
        <f>IF(AND(AB41=AB43,AC41=AC43,AD43&gt;AD41),AA43,AA41)</f>
        <v>10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>
        <f>AE41</f>
        <v>10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>
        <f>AI30</f>
        <v>11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>
        <f>F42</f>
        <v>11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>
        <f>IF(AND(P40=P42,Q40=Q42,R42&gt;R40),O40,O42)</f>
        <v>11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>
        <f>S42</f>
        <v>11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>
        <f>IF(AND(X41=X42,Y41=Y42,Z42&gt;Z41),W41,W42)</f>
        <v>11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>
        <f>AA42</f>
        <v>11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>
        <f>IF(AND(AF42=AF43,AG42=AG43,AH43&gt;AH42),AE43,AE42)</f>
        <v>11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>
        <f>AI31</f>
        <v>12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>
        <f>F43</f>
        <v>12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>
        <f>O43</f>
        <v>12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>
        <f>IF(AND(T40=T43,U40=U43,V43&gt;V40),S40,S43)</f>
        <v>12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>
        <f>W43</f>
        <v>12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>
        <f>IF(AND(AB41=AB43,AC41=AC43,AD43&gt;AD41),AA41,AA43)</f>
        <v>12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>
        <f>IF(AND(AF42=AF43,AG42=AG43,AH43&gt;AH42),AE42,AE43)</f>
        <v>12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40</v>
      </c>
    </row>
    <row r="52" spans="6:13" ht="12.75">
      <c r="F52">
        <f>AI40</f>
        <v>9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>
        <f>AI41</f>
        <v>10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>
        <f>AI42</f>
        <v>11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>
        <f>AI43</f>
        <v>12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99" t="s">
        <v>41</v>
      </c>
      <c r="B2" s="399"/>
      <c r="C2" s="399"/>
      <c r="D2" s="399"/>
      <c r="E2" s="399"/>
      <c r="G2">
        <f>IF('- D -'!Q7&lt;&gt;"",'- D -'!Q7,"")</f>
        <v>13</v>
      </c>
      <c r="N2">
        <f>IF('- D -'!Q9&lt;&gt;"",'- D -'!Q9,"")</f>
        <v>14</v>
      </c>
      <c r="U2">
        <f>IF('- D -'!Q11&lt;&gt;"",'- D -'!Q11,"")</f>
        <v>15</v>
      </c>
      <c r="AB2">
        <f>IF('- D -'!Q13&lt;&gt;"",'- D -'!Q13,"")</f>
        <v>16</v>
      </c>
    </row>
    <row r="3" spans="6:33" ht="12.75">
      <c r="F3" t="s">
        <v>68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>
        <f>'- D -'!B6</f>
        <v>13</v>
      </c>
      <c r="B4" s="1">
        <f>IF('- D -'!C6&lt;&gt;"",'- D -'!C6,"")</f>
      </c>
      <c r="C4" s="1" t="str">
        <f>'- D -'!D6</f>
        <v>-</v>
      </c>
      <c r="D4" s="1">
        <f>IF('- D -'!E6&lt;&gt;"",'- D -'!E6,"")</f>
      </c>
      <c r="E4" s="3">
        <f>'- D -'!F6</f>
        <v>14</v>
      </c>
      <c r="F4" s="1">
        <f>COUNTBLANK('- D -'!C6:'- D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>
        <f>'- D -'!B7</f>
        <v>15</v>
      </c>
      <c r="B5" s="1">
        <f>IF('- D -'!C7&lt;&gt;"",'- D -'!C7,"")</f>
      </c>
      <c r="C5" s="1" t="str">
        <f>'- D -'!D7</f>
        <v>-</v>
      </c>
      <c r="D5" s="1">
        <f>IF('- D -'!E7&lt;&gt;"",'- D -'!E7,"")</f>
      </c>
      <c r="E5" s="3">
        <f>'- D -'!F7</f>
        <v>16</v>
      </c>
      <c r="F5" s="1">
        <f>COUNTBLANK('- D -'!C7:'- D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>
        <f>'- D -'!B8</f>
        <v>13</v>
      </c>
      <c r="B6" s="1">
        <f>IF('- D -'!C8&lt;&gt;"",'- D -'!C8,"")</f>
      </c>
      <c r="C6" s="1" t="str">
        <f>'- D -'!D8</f>
        <v>-</v>
      </c>
      <c r="D6" s="1">
        <f>IF('- D -'!E8&lt;&gt;"",'- D -'!E8,"")</f>
      </c>
      <c r="E6" s="3">
        <f>'- D -'!F8</f>
        <v>15</v>
      </c>
      <c r="F6" s="1">
        <f>COUNTBLANK('- D -'!C8:'- D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>
        <f>'- D -'!B9</f>
        <v>16</v>
      </c>
      <c r="B7" s="1">
        <f>IF('- D -'!C9&lt;&gt;"",'- D -'!C9,"")</f>
      </c>
      <c r="C7" s="1" t="str">
        <f>'- D -'!D9</f>
        <v>-</v>
      </c>
      <c r="D7" s="1">
        <f>IF('- D -'!E9&lt;&gt;"",'- D -'!E9,"")</f>
      </c>
      <c r="E7" s="3">
        <f>'- D -'!F9</f>
        <v>14</v>
      </c>
      <c r="F7" s="1">
        <f>COUNTBLANK('- D -'!C9:'- D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>
        <f>'- D -'!B10</f>
        <v>16</v>
      </c>
      <c r="B8" s="1">
        <f>IF('- D -'!C10&lt;&gt;"",'- D -'!C10,"")</f>
      </c>
      <c r="C8" s="1" t="str">
        <f>'- D -'!D10</f>
        <v>-</v>
      </c>
      <c r="D8" s="1">
        <f>IF('- D -'!E10&lt;&gt;"",'- D -'!E10,"")</f>
      </c>
      <c r="E8" s="3">
        <f>'- D -'!F10</f>
        <v>13</v>
      </c>
      <c r="F8" s="1">
        <f>COUNTBLANK('- D -'!C10:'- D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>
        <f>'- D -'!B11</f>
        <v>14</v>
      </c>
      <c r="B9" s="1">
        <f>IF('- D -'!C11&lt;&gt;"",'- D -'!C11,"")</f>
      </c>
      <c r="C9" s="1" t="str">
        <f>'- D -'!D11</f>
        <v>-</v>
      </c>
      <c r="D9" s="1">
        <f>IF('- D -'!E11&lt;&gt;"",'- D -'!E11,"")</f>
      </c>
      <c r="E9" s="3">
        <f>'- D -'!F11</f>
        <v>15</v>
      </c>
      <c r="F9" s="1">
        <f>COUNTBLANK('- D -'!C11:'- D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39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>
        <f>G2</f>
        <v>13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>
        <f>IF($M16&gt;=$M17,$F16,$F17)</f>
        <v>13</v>
      </c>
      <c r="P16">
        <f>VLOOKUP(O16,$F$16:$M$25,8,FALSE)</f>
        <v>0</v>
      </c>
      <c r="S16">
        <f>IF($P16&gt;=$P18,$O16,$O18)</f>
        <v>13</v>
      </c>
      <c r="T16">
        <f>VLOOKUP(S16,$O$16:$P$25,2,FALSE)</f>
        <v>0</v>
      </c>
      <c r="W16">
        <f>IF($T16&gt;=$T19,$S16,$S19)</f>
        <v>13</v>
      </c>
      <c r="X16">
        <f>VLOOKUP(W16,$S$16:$T$25,2,FALSE)</f>
        <v>0</v>
      </c>
      <c r="AA16">
        <f>W16</f>
        <v>13</v>
      </c>
      <c r="AB16">
        <f>VLOOKUP(AA16,W16:X25,2,FALSE)</f>
        <v>0</v>
      </c>
      <c r="AE16">
        <f>AA16</f>
        <v>13</v>
      </c>
      <c r="AF16">
        <f>VLOOKUP(AE16,AA16:AB25,2,FALSE)</f>
        <v>0</v>
      </c>
      <c r="AI16">
        <f>AE16</f>
        <v>13</v>
      </c>
      <c r="AJ16">
        <f>VLOOKUP(AI16,AE16:AF25,2,FALSE)</f>
        <v>0</v>
      </c>
    </row>
    <row r="17" spans="6:36" ht="12.75">
      <c r="F17">
        <f>N2</f>
        <v>14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>
        <f>IF($M17&lt;=$M16,$F17,$F16)</f>
        <v>14</v>
      </c>
      <c r="P17">
        <f>VLOOKUP(O17,$F$16:$M$25,8,FALSE)</f>
        <v>0</v>
      </c>
      <c r="S17">
        <f>O17</f>
        <v>14</v>
      </c>
      <c r="T17">
        <f>VLOOKUP(S17,$O$16:$P$25,2,FALSE)</f>
        <v>0</v>
      </c>
      <c r="W17">
        <f>S17</f>
        <v>14</v>
      </c>
      <c r="X17">
        <f>VLOOKUP(W17,$S$16:$T$25,2,FALSE)</f>
        <v>0</v>
      </c>
      <c r="AA17">
        <f>IF(X17&gt;=X18,W17,W18)</f>
        <v>14</v>
      </c>
      <c r="AB17">
        <f>VLOOKUP(AA17,W16:X25,2,FALSE)</f>
        <v>0</v>
      </c>
      <c r="AE17">
        <f>IF(AB17&gt;=AB19,AA17,AA19)</f>
        <v>14</v>
      </c>
      <c r="AF17">
        <f>VLOOKUP(AE17,AA16:AB25,2,FALSE)</f>
        <v>0</v>
      </c>
      <c r="AI17">
        <f>AE17</f>
        <v>14</v>
      </c>
      <c r="AJ17">
        <f>VLOOKUP(AI17,AE16:AF25,2,FALSE)</f>
        <v>0</v>
      </c>
    </row>
    <row r="18" spans="6:36" ht="12.75">
      <c r="F18">
        <f>U2</f>
        <v>15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>
        <f>F18</f>
        <v>15</v>
      </c>
      <c r="P18">
        <f>VLOOKUP(O18,$F$16:$M$25,8,FALSE)</f>
        <v>0</v>
      </c>
      <c r="S18">
        <f>IF($P18&lt;=$P16,$O18,$O16)</f>
        <v>15</v>
      </c>
      <c r="T18">
        <f>VLOOKUP(S18,$O$16:$P$25,2,FALSE)</f>
        <v>0</v>
      </c>
      <c r="W18">
        <f>S18</f>
        <v>15</v>
      </c>
      <c r="X18">
        <f>VLOOKUP(W18,$S$16:$T$25,2,FALSE)</f>
        <v>0</v>
      </c>
      <c r="AA18">
        <f>IF(X18&lt;=X17,W18,W17)</f>
        <v>15</v>
      </c>
      <c r="AB18">
        <f>VLOOKUP(AA18,W16:X25,2,FALSE)</f>
        <v>0</v>
      </c>
      <c r="AE18">
        <f>AA18</f>
        <v>15</v>
      </c>
      <c r="AF18">
        <f>VLOOKUP(AE18,AA16:AB25,2,FALSE)</f>
        <v>0</v>
      </c>
      <c r="AI18">
        <f>IF(AF18&gt;=AF19,AE18,AE19)</f>
        <v>15</v>
      </c>
      <c r="AJ18">
        <f>VLOOKUP(AI18,AE16:AF25,2,FALSE)</f>
        <v>0</v>
      </c>
    </row>
    <row r="19" spans="6:36" ht="12.75">
      <c r="F19">
        <f>AB2</f>
        <v>16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>
        <f>F19</f>
        <v>16</v>
      </c>
      <c r="P19">
        <f>VLOOKUP(O19,$F$16:$M$25,8,FALSE)</f>
        <v>0</v>
      </c>
      <c r="S19">
        <f>O19</f>
        <v>16</v>
      </c>
      <c r="T19">
        <f>VLOOKUP(S19,$O$16:$P$25,2,FALSE)</f>
        <v>0</v>
      </c>
      <c r="W19">
        <f>IF($T19&lt;=$T16,$S19,$S16)</f>
        <v>16</v>
      </c>
      <c r="X19">
        <f>VLOOKUP(W19,$S$16:$T$25,2,FALSE)</f>
        <v>0</v>
      </c>
      <c r="AA19">
        <f>W19</f>
        <v>16</v>
      </c>
      <c r="AB19">
        <f>VLOOKUP(AA19,W16:X25,2,FALSE)</f>
        <v>0</v>
      </c>
      <c r="AE19">
        <f>IF(AB19&lt;=AB17,AA19,AA17)</f>
        <v>16</v>
      </c>
      <c r="AF19">
        <f>VLOOKUP(AE19,AA16:AB25,2,FALSE)</f>
        <v>0</v>
      </c>
      <c r="AI19">
        <f>IF(AF19&lt;=AF18,AE19,AE18)</f>
        <v>16</v>
      </c>
      <c r="AJ19">
        <f>VLOOKUP(AI19,AE16:AF25,2,FALSE)</f>
        <v>0</v>
      </c>
    </row>
    <row r="28" spans="6:37" ht="12.75">
      <c r="F28">
        <f>AI16</f>
        <v>13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>
        <f>IF(AND($J28=$J29,$M29&gt;$M28),$F29,$F28)</f>
        <v>13</v>
      </c>
      <c r="P28">
        <f>VLOOKUP(O28,$F$28:$M$37,5,FALSE)</f>
        <v>0</v>
      </c>
      <c r="Q28">
        <f>VLOOKUP(O28,$F$28:$M$37,8,FALSE)</f>
        <v>0</v>
      </c>
      <c r="S28">
        <f>IF(AND(P28=P30,Q30&gt;Q28),O30,O28)</f>
        <v>13</v>
      </c>
      <c r="T28">
        <f>VLOOKUP(S28,$O$28:$Q$37,2,FALSE)</f>
        <v>0</v>
      </c>
      <c r="U28">
        <f>VLOOKUP(S28,$O$28:$Q$37,3,FALSE)</f>
        <v>0</v>
      </c>
      <c r="W28">
        <f>IF(AND(T28=T31,U31&gt;U28),S31,S28)</f>
        <v>13</v>
      </c>
      <c r="X28">
        <f>VLOOKUP(W28,$S$28:$U$37,2,FALSE)</f>
        <v>0</v>
      </c>
      <c r="Y28">
        <f>VLOOKUP(W28,$S$28:$U$37,3,FALSE)</f>
        <v>0</v>
      </c>
      <c r="AA28">
        <f>W28</f>
        <v>13</v>
      </c>
      <c r="AB28">
        <f>VLOOKUP(AA28,W28:Y37,2,FALSE)</f>
        <v>0</v>
      </c>
      <c r="AC28">
        <f>VLOOKUP(AA28,W28:Y37,3,FALSE)</f>
        <v>0</v>
      </c>
      <c r="AE28">
        <f>AA28</f>
        <v>13</v>
      </c>
      <c r="AF28">
        <f>VLOOKUP(AE28,AA28:AC37,2,FALSE)</f>
        <v>0</v>
      </c>
      <c r="AG28">
        <f>VLOOKUP(AE28,AA28:AC37,3,FALSE)</f>
        <v>0</v>
      </c>
      <c r="AI28">
        <f>AE28</f>
        <v>13</v>
      </c>
      <c r="AJ28">
        <f>VLOOKUP(AI28,AE28:AG37,2,FALSE)</f>
        <v>0</v>
      </c>
      <c r="AK28">
        <f>VLOOKUP(AI28,AE28:AG37,3,FALSE)</f>
        <v>0</v>
      </c>
    </row>
    <row r="29" spans="6:37" ht="12.75">
      <c r="F29">
        <f>AI17</f>
        <v>14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>
        <f>IF(AND($J28=$J29,$M29&gt;$M28),$F28,$F29)</f>
        <v>14</v>
      </c>
      <c r="P29">
        <f>VLOOKUP(O29,$F$28:$M$37,5,FALSE)</f>
        <v>0</v>
      </c>
      <c r="Q29">
        <f>VLOOKUP(O29,$F$28:$M$37,8,FALSE)</f>
        <v>0</v>
      </c>
      <c r="S29">
        <f>O29</f>
        <v>14</v>
      </c>
      <c r="T29">
        <f>VLOOKUP(S29,$O$28:$Q$37,2,FALSE)</f>
        <v>0</v>
      </c>
      <c r="U29">
        <f>VLOOKUP(S29,$O$28:$Q$37,3,FALSE)</f>
        <v>0</v>
      </c>
      <c r="W29">
        <f>S29</f>
        <v>14</v>
      </c>
      <c r="X29">
        <f>VLOOKUP(W29,$S$28:$U$37,2,FALSE)</f>
        <v>0</v>
      </c>
      <c r="Y29">
        <f>VLOOKUP(W29,$S$28:$U$37,3,FALSE)</f>
        <v>0</v>
      </c>
      <c r="AA29">
        <f>IF(AND(X29=X30,Y30&gt;Y29),W30,W29)</f>
        <v>14</v>
      </c>
      <c r="AB29">
        <f>VLOOKUP(AA29,W28:Y37,2,FALSE)</f>
        <v>0</v>
      </c>
      <c r="AC29">
        <f>VLOOKUP(AA29,W28:Y37,3,FALSE)</f>
        <v>0</v>
      </c>
      <c r="AE29">
        <f>IF(AND(AB29=AB31,AC31&gt;AC29),AA31,AA29)</f>
        <v>14</v>
      </c>
      <c r="AF29">
        <f>VLOOKUP(AE29,AA28:AC37,2,FALSE)</f>
        <v>0</v>
      </c>
      <c r="AG29">
        <f>VLOOKUP(AE29,AA28:AC37,3,FALSE)</f>
        <v>0</v>
      </c>
      <c r="AI29">
        <f>AE29</f>
        <v>14</v>
      </c>
      <c r="AJ29">
        <f>VLOOKUP(AI29,AE28:AG37,2,FALSE)</f>
        <v>0</v>
      </c>
      <c r="AK29">
        <f>VLOOKUP(AI29,AE28:AG37,3,FALSE)</f>
        <v>0</v>
      </c>
    </row>
    <row r="30" spans="6:37" ht="12.75">
      <c r="F30">
        <f>AI18</f>
        <v>15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>
        <f>F30</f>
        <v>15</v>
      </c>
      <c r="P30">
        <f>VLOOKUP(O30,$F$28:$M$37,5,FALSE)</f>
        <v>0</v>
      </c>
      <c r="Q30">
        <f>VLOOKUP(O30,$F$28:$M$37,8,FALSE)</f>
        <v>0</v>
      </c>
      <c r="S30">
        <f>IF(AND($P28=P30,Q30&gt;Q28),O28,O30)</f>
        <v>15</v>
      </c>
      <c r="T30">
        <f>VLOOKUP(S30,$O$28:$Q$37,2,FALSE)</f>
        <v>0</v>
      </c>
      <c r="U30">
        <f>VLOOKUP(S30,$O$28:$Q$37,3,FALSE)</f>
        <v>0</v>
      </c>
      <c r="W30">
        <f>S30</f>
        <v>15</v>
      </c>
      <c r="X30">
        <f>VLOOKUP(W30,$S$28:$U$37,2,FALSE)</f>
        <v>0</v>
      </c>
      <c r="Y30">
        <f>VLOOKUP(W30,$S$28:$U$37,3,FALSE)</f>
        <v>0</v>
      </c>
      <c r="AA30">
        <f>IF(AND(X29=X30,Y30&gt;Y29),W29,W30)</f>
        <v>15</v>
      </c>
      <c r="AB30">
        <f>VLOOKUP(AA30,W28:Y37,2,FALSE)</f>
        <v>0</v>
      </c>
      <c r="AC30">
        <f>VLOOKUP(AA30,W28:Y37,3,FALSE)</f>
        <v>0</v>
      </c>
      <c r="AE30">
        <f>AA30</f>
        <v>15</v>
      </c>
      <c r="AF30">
        <f>VLOOKUP(AE30,AA28:AC37,2,FALSE)</f>
        <v>0</v>
      </c>
      <c r="AG30">
        <f>VLOOKUP(AE30,AA28:AC37,3,FALSE)</f>
        <v>0</v>
      </c>
      <c r="AI30">
        <f>IF(AND(AF30=AF31,AG31&gt;AG30),AE31,AE30)</f>
        <v>15</v>
      </c>
      <c r="AJ30">
        <f>VLOOKUP(AI30,AE28:AG37,2,FALSE)</f>
        <v>0</v>
      </c>
      <c r="AK30">
        <f>VLOOKUP(AI30,AE28:AG37,3,FALSE)</f>
        <v>0</v>
      </c>
    </row>
    <row r="31" spans="6:37" ht="12.75">
      <c r="F31">
        <f>AI19</f>
        <v>16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>
        <f>F31</f>
        <v>16</v>
      </c>
      <c r="P31">
        <f>VLOOKUP(O31,$F$28:$M$37,5,FALSE)</f>
        <v>0</v>
      </c>
      <c r="Q31">
        <f>VLOOKUP(O31,$F$28:$M$37,8,FALSE)</f>
        <v>0</v>
      </c>
      <c r="S31">
        <f>O31</f>
        <v>16</v>
      </c>
      <c r="T31">
        <f>VLOOKUP(S31,$O$28:$Q$37,2,FALSE)</f>
        <v>0</v>
      </c>
      <c r="U31">
        <f>VLOOKUP(S31,$O$28:$Q$37,3,FALSE)</f>
        <v>0</v>
      </c>
      <c r="W31">
        <f>IF(AND(T28=T31,U31&gt;U28),S28,S31)</f>
        <v>16</v>
      </c>
      <c r="X31">
        <f>VLOOKUP(W31,$S$28:$U$37,2,FALSE)</f>
        <v>0</v>
      </c>
      <c r="Y31">
        <f>VLOOKUP(W31,$S$28:$U$37,3,FALSE)</f>
        <v>0</v>
      </c>
      <c r="AA31">
        <f>W31</f>
        <v>16</v>
      </c>
      <c r="AB31">
        <f>VLOOKUP(AA31,W28:Y37,2,FALSE)</f>
        <v>0</v>
      </c>
      <c r="AC31">
        <f>VLOOKUP(AA31,W28:Y37,3,FALSE)</f>
        <v>0</v>
      </c>
      <c r="AE31">
        <f>IF(AND(AB29=AB31,AC31&gt;AC29),AA29,AA31)</f>
        <v>16</v>
      </c>
      <c r="AF31">
        <f>VLOOKUP(AE31,AA28:AC37,2,FALSE)</f>
        <v>0</v>
      </c>
      <c r="AG31">
        <f>VLOOKUP(AE31,AA28:AC37,3,FALSE)</f>
        <v>0</v>
      </c>
      <c r="AI31">
        <f>IF(AND(AF30=AF31,AG31&gt;AG30),AE30,AE31)</f>
        <v>16</v>
      </c>
      <c r="AJ31">
        <f>VLOOKUP(AI31,AE28:AG37,2,FALSE)</f>
        <v>0</v>
      </c>
      <c r="AK31">
        <f>VLOOKUP(AI31,AE28:AG37,3,FALSE)</f>
        <v>0</v>
      </c>
    </row>
    <row r="40" spans="6:38" ht="12.75">
      <c r="F40">
        <f>AI28</f>
        <v>13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>
        <f>IF(AND(J40=J41,M40=M41,K41&gt;K40),F41,F40)</f>
        <v>13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>
        <f>IF(AND(P40=P42,Q40=Q42,R42&gt;R40),O42,O40)</f>
        <v>13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>
        <f>IF(AND(T40=T43,U40=U43,V43&gt;V40),S43,S40)</f>
        <v>13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>
        <f>W40</f>
        <v>13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>
        <f>AA40</f>
        <v>13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>
        <f>AE40</f>
        <v>13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>
        <f>AI29</f>
        <v>14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>
        <f>IF(AND(J40=J41,M40=M41,K41&gt;K40),F40,F41)</f>
        <v>14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>
        <f>O41</f>
        <v>14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>
        <f>S41</f>
        <v>14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>
        <f>IF(AND(X41=X42,Y41=Y42,Z42&gt;Z41),W42,W41)</f>
        <v>14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>
        <f>IF(AND(AB41=AB43,AC41=AC43,AD43&gt;AD41),AA43,AA41)</f>
        <v>14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>
        <f>AE41</f>
        <v>14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>
        <f>AI30</f>
        <v>15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>
        <f>F42</f>
        <v>15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>
        <f>IF(AND(P40=P42,Q40=Q42,R42&gt;R40),O40,O42)</f>
        <v>15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>
        <f>S42</f>
        <v>15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>
        <f>IF(AND(X41=X42,Y41=Y42,Z42&gt;Z41),W41,W42)</f>
        <v>15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>
        <f>AA42</f>
        <v>15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>
        <f>IF(AND(AF42=AF43,AG42=AG43,AH43&gt;AH42),AE43,AE42)</f>
        <v>15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>
        <f>AI31</f>
        <v>16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>
        <f>F43</f>
        <v>16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>
        <f>O43</f>
        <v>16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>
        <f>IF(AND(T40=T43,U40=U43,V43&gt;V40),S40,S43)</f>
        <v>16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>
        <f>W43</f>
        <v>16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>
        <f>IF(AND(AB41=AB43,AC41=AC43,AD43&gt;AD41),AA41,AA43)</f>
        <v>16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>
        <f>IF(AND(AF42=AF43,AG42=AG43,AH43&gt;AH42),AE42,AE43)</f>
        <v>16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40</v>
      </c>
    </row>
    <row r="52" spans="6:13" ht="12.75">
      <c r="F52">
        <f>AI40</f>
        <v>13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>
        <f>AI41</f>
        <v>14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>
        <f>AI42</f>
        <v>15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>
        <f>AI43</f>
        <v>16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O28" sqref="O28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99" t="s">
        <v>41</v>
      </c>
      <c r="B2" s="399"/>
      <c r="C2" s="399"/>
      <c r="D2" s="399"/>
      <c r="E2" s="399"/>
      <c r="G2">
        <f>IF('- E -'!Q7&lt;&gt;"",'- E -'!Q7,"")</f>
        <v>17</v>
      </c>
      <c r="N2">
        <f>IF('- E -'!Q9&lt;&gt;"",'- E -'!Q9,"")</f>
        <v>18</v>
      </c>
      <c r="U2">
        <f>IF('- E -'!Q11&lt;&gt;"",'- E -'!Q11,"")</f>
        <v>19</v>
      </c>
      <c r="AB2">
        <f>IF('- E -'!Q13&lt;&gt;"",'- E -'!Q13,"")</f>
        <v>20</v>
      </c>
    </row>
    <row r="3" spans="6:33" ht="12.75">
      <c r="F3" t="s">
        <v>68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>
        <f>'- E -'!B6</f>
        <v>17</v>
      </c>
      <c r="B4" s="1">
        <f>IF('- E -'!C6&lt;&gt;"",'- E -'!C6,"")</f>
      </c>
      <c r="C4" s="1" t="str">
        <f>'- E -'!D6</f>
        <v>-</v>
      </c>
      <c r="D4" s="1">
        <f>IF('- E -'!E6&lt;&gt;"",'- E -'!E6,"")</f>
      </c>
      <c r="E4" s="3">
        <f>'- E -'!F6</f>
        <v>18</v>
      </c>
      <c r="F4" s="1">
        <f>COUNTBLANK('- E -'!C6:'- E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>
        <f>'- E -'!B7</f>
        <v>19</v>
      </c>
      <c r="B5" s="1">
        <f>IF('- E -'!C7&lt;&gt;"",'- E -'!C7,"")</f>
      </c>
      <c r="C5" s="1" t="str">
        <f>'- E -'!D7</f>
        <v>-</v>
      </c>
      <c r="D5" s="1">
        <f>IF('- E -'!E7&lt;&gt;"",'- E -'!E7,"")</f>
      </c>
      <c r="E5" s="3">
        <f>'- E -'!F7</f>
        <v>20</v>
      </c>
      <c r="F5" s="1">
        <f>COUNTBLANK('- E -'!C7:'- E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>
        <f>'- E -'!B8</f>
        <v>17</v>
      </c>
      <c r="B6" s="1">
        <f>IF('- E -'!C8&lt;&gt;"",'- E -'!C8,"")</f>
      </c>
      <c r="C6" s="1" t="str">
        <f>'- E -'!D8</f>
        <v>-</v>
      </c>
      <c r="D6" s="1">
        <f>IF('- E -'!E8&lt;&gt;"",'- E -'!E8,"")</f>
      </c>
      <c r="E6" s="3">
        <f>'- E -'!F8</f>
        <v>19</v>
      </c>
      <c r="F6" s="1">
        <f>COUNTBLANK('- E -'!C8:'- E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>
        <f>'- E -'!B9</f>
        <v>20</v>
      </c>
      <c r="B7" s="1">
        <f>IF('- E -'!C9&lt;&gt;"",'- E -'!C9,"")</f>
      </c>
      <c r="C7" s="1" t="str">
        <f>'- E -'!D9</f>
        <v>-</v>
      </c>
      <c r="D7" s="1">
        <f>IF('- E -'!E9&lt;&gt;"",'- E -'!E9,"")</f>
      </c>
      <c r="E7" s="3">
        <f>'- E -'!F9</f>
        <v>18</v>
      </c>
      <c r="F7" s="1">
        <f>COUNTBLANK('- E -'!C9:'- E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>
        <f>'- E -'!B10</f>
        <v>18</v>
      </c>
      <c r="B8" s="1">
        <f>IF('- E -'!C10&lt;&gt;"",'- E -'!C10,"")</f>
      </c>
      <c r="C8" s="1" t="str">
        <f>'- E -'!D10</f>
        <v>-</v>
      </c>
      <c r="D8" s="1">
        <f>IF('- E -'!E10&lt;&gt;"",'- E -'!E10,"")</f>
      </c>
      <c r="E8" s="3">
        <f>'- E -'!F10</f>
        <v>19</v>
      </c>
      <c r="F8" s="1">
        <f>COUNTBLANK('- E -'!C10:'- E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>
        <f>'- E -'!B11</f>
        <v>20</v>
      </c>
      <c r="B9" s="1">
        <f>IF('- E -'!C11&lt;&gt;"",'- E -'!C11,"")</f>
      </c>
      <c r="C9" s="1" t="str">
        <f>'- E -'!D11</f>
        <v>-</v>
      </c>
      <c r="D9" s="1">
        <f>IF('- E -'!E11&lt;&gt;"",'- E -'!E11,"")</f>
      </c>
      <c r="E9" s="3">
        <f>'- E -'!F11</f>
        <v>17</v>
      </c>
      <c r="F9" s="1">
        <f>COUNTBLANK('- E -'!C11:'- E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39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>
        <f>G2</f>
        <v>17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>
        <f>IF($M16&gt;=$M17,$F16,$F17)</f>
        <v>17</v>
      </c>
      <c r="P16">
        <f>VLOOKUP(O16,$F$16:$M$25,8,FALSE)</f>
        <v>0</v>
      </c>
      <c r="S16">
        <f>IF($P16&gt;=$P18,$O16,$O18)</f>
        <v>17</v>
      </c>
      <c r="T16">
        <f>VLOOKUP(S16,$O$16:$P$25,2,FALSE)</f>
        <v>0</v>
      </c>
      <c r="W16">
        <f>IF($T16&gt;=$T19,$S16,$S19)</f>
        <v>17</v>
      </c>
      <c r="X16">
        <f>VLOOKUP(W16,$S$16:$T$25,2,FALSE)</f>
        <v>0</v>
      </c>
      <c r="AA16">
        <f>W16</f>
        <v>17</v>
      </c>
      <c r="AB16">
        <f>VLOOKUP(AA16,W16:X25,2,FALSE)</f>
        <v>0</v>
      </c>
      <c r="AE16">
        <f>AA16</f>
        <v>17</v>
      </c>
      <c r="AF16">
        <f>VLOOKUP(AE16,AA16:AB25,2,FALSE)</f>
        <v>0</v>
      </c>
      <c r="AI16">
        <f>AE16</f>
        <v>17</v>
      </c>
      <c r="AJ16">
        <f>VLOOKUP(AI16,AE16:AF25,2,FALSE)</f>
        <v>0</v>
      </c>
    </row>
    <row r="17" spans="6:36" ht="12.75">
      <c r="F17">
        <f>N2</f>
        <v>18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>
        <f>IF($M17&lt;=$M16,$F17,$F16)</f>
        <v>18</v>
      </c>
      <c r="P17">
        <f>VLOOKUP(O17,$F$16:$M$25,8,FALSE)</f>
        <v>0</v>
      </c>
      <c r="S17">
        <f>O17</f>
        <v>18</v>
      </c>
      <c r="T17">
        <f>VLOOKUP(S17,$O$16:$P$25,2,FALSE)</f>
        <v>0</v>
      </c>
      <c r="W17">
        <f>S17</f>
        <v>18</v>
      </c>
      <c r="X17">
        <f>VLOOKUP(W17,$S$16:$T$25,2,FALSE)</f>
        <v>0</v>
      </c>
      <c r="AA17">
        <f>IF(X17&gt;=X18,W17,W18)</f>
        <v>18</v>
      </c>
      <c r="AB17">
        <f>VLOOKUP(AA17,W16:X25,2,FALSE)</f>
        <v>0</v>
      </c>
      <c r="AE17">
        <f>IF(AB17&gt;=AB19,AA17,AA19)</f>
        <v>18</v>
      </c>
      <c r="AF17">
        <f>VLOOKUP(AE17,AA16:AB25,2,FALSE)</f>
        <v>0</v>
      </c>
      <c r="AI17">
        <f>AE17</f>
        <v>18</v>
      </c>
      <c r="AJ17">
        <f>VLOOKUP(AI17,AE16:AF25,2,FALSE)</f>
        <v>0</v>
      </c>
    </row>
    <row r="18" spans="6:36" ht="12.75">
      <c r="F18">
        <f>U2</f>
        <v>19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>
        <f>F18</f>
        <v>19</v>
      </c>
      <c r="P18">
        <f>VLOOKUP(O18,$F$16:$M$25,8,FALSE)</f>
        <v>0</v>
      </c>
      <c r="S18">
        <f>IF($P18&lt;=$P16,$O18,$O16)</f>
        <v>19</v>
      </c>
      <c r="T18">
        <f>VLOOKUP(S18,$O$16:$P$25,2,FALSE)</f>
        <v>0</v>
      </c>
      <c r="W18">
        <f>S18</f>
        <v>19</v>
      </c>
      <c r="X18">
        <f>VLOOKUP(W18,$S$16:$T$25,2,FALSE)</f>
        <v>0</v>
      </c>
      <c r="AA18">
        <f>IF(X18&lt;=X17,W18,W17)</f>
        <v>19</v>
      </c>
      <c r="AB18">
        <f>VLOOKUP(AA18,W16:X25,2,FALSE)</f>
        <v>0</v>
      </c>
      <c r="AE18">
        <f>AA18</f>
        <v>19</v>
      </c>
      <c r="AF18">
        <f>VLOOKUP(AE18,AA16:AB25,2,FALSE)</f>
        <v>0</v>
      </c>
      <c r="AI18">
        <f>IF(AF18&gt;=AF19,AE18,AE19)</f>
        <v>19</v>
      </c>
      <c r="AJ18">
        <f>VLOOKUP(AI18,AE16:AF25,2,FALSE)</f>
        <v>0</v>
      </c>
    </row>
    <row r="19" spans="6:36" ht="12.75">
      <c r="F19">
        <f>AB2</f>
        <v>20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>
        <f>F19</f>
        <v>20</v>
      </c>
      <c r="P19">
        <f>VLOOKUP(O19,$F$16:$M$25,8,FALSE)</f>
        <v>0</v>
      </c>
      <c r="S19">
        <f>O19</f>
        <v>20</v>
      </c>
      <c r="T19">
        <f>VLOOKUP(S19,$O$16:$P$25,2,FALSE)</f>
        <v>0</v>
      </c>
      <c r="W19">
        <f>IF($T19&lt;=$T16,$S19,$S16)</f>
        <v>20</v>
      </c>
      <c r="X19">
        <f>VLOOKUP(W19,$S$16:$T$25,2,FALSE)</f>
        <v>0</v>
      </c>
      <c r="AA19">
        <f>W19</f>
        <v>20</v>
      </c>
      <c r="AB19">
        <f>VLOOKUP(AA19,W16:X25,2,FALSE)</f>
        <v>0</v>
      </c>
      <c r="AE19">
        <f>IF(AB19&lt;=AB17,AA19,AA17)</f>
        <v>20</v>
      </c>
      <c r="AF19">
        <f>VLOOKUP(AE19,AA16:AB25,2,FALSE)</f>
        <v>0</v>
      </c>
      <c r="AI19">
        <f>IF(AF19&lt;=AF18,AE19,AE18)</f>
        <v>20</v>
      </c>
      <c r="AJ19">
        <f>VLOOKUP(AI19,AE16:AF25,2,FALSE)</f>
        <v>0</v>
      </c>
    </row>
    <row r="28" spans="6:37" ht="12.75">
      <c r="F28">
        <f>AI16</f>
        <v>17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>
        <f>IF(AND($J28=$J29,$M29&gt;$M28),$F29,$F28)</f>
        <v>17</v>
      </c>
      <c r="P28">
        <f>VLOOKUP(O28,$F$28:$M$37,5,FALSE)</f>
        <v>0</v>
      </c>
      <c r="Q28">
        <f>VLOOKUP(O28,$F$28:$M$37,8,FALSE)</f>
        <v>0</v>
      </c>
      <c r="S28">
        <f>IF(AND(P28=P30,Q30&gt;Q28),O30,O28)</f>
        <v>17</v>
      </c>
      <c r="T28">
        <f>VLOOKUP(S28,$O$28:$Q$37,2,FALSE)</f>
        <v>0</v>
      </c>
      <c r="U28">
        <f>VLOOKUP(S28,$O$28:$Q$37,3,FALSE)</f>
        <v>0</v>
      </c>
      <c r="W28">
        <f>IF(AND(T28=T31,U31&gt;U28),S31,S28)</f>
        <v>17</v>
      </c>
      <c r="X28">
        <f>VLOOKUP(W28,$S$28:$U$37,2,FALSE)</f>
        <v>0</v>
      </c>
      <c r="Y28">
        <f>VLOOKUP(W28,$S$28:$U$37,3,FALSE)</f>
        <v>0</v>
      </c>
      <c r="AA28">
        <f>W28</f>
        <v>17</v>
      </c>
      <c r="AB28">
        <f>VLOOKUP(AA28,W28:Y37,2,FALSE)</f>
        <v>0</v>
      </c>
      <c r="AC28">
        <f>VLOOKUP(AA28,W28:Y37,3,FALSE)</f>
        <v>0</v>
      </c>
      <c r="AE28">
        <f>AA28</f>
        <v>17</v>
      </c>
      <c r="AF28">
        <f>VLOOKUP(AE28,AA28:AC37,2,FALSE)</f>
        <v>0</v>
      </c>
      <c r="AG28">
        <f>VLOOKUP(AE28,AA28:AC37,3,FALSE)</f>
        <v>0</v>
      </c>
      <c r="AI28">
        <f>AE28</f>
        <v>17</v>
      </c>
      <c r="AJ28">
        <f>VLOOKUP(AI28,AE28:AG37,2,FALSE)</f>
        <v>0</v>
      </c>
      <c r="AK28">
        <f>VLOOKUP(AI28,AE28:AG37,3,FALSE)</f>
        <v>0</v>
      </c>
    </row>
    <row r="29" spans="6:37" ht="12.75">
      <c r="F29">
        <f>AI17</f>
        <v>18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>
        <f>IF(AND($J28=$J29,$M29&gt;$M28),$F28,$F29)</f>
        <v>18</v>
      </c>
      <c r="P29">
        <f>VLOOKUP(O29,$F$28:$M$37,5,FALSE)</f>
        <v>0</v>
      </c>
      <c r="Q29">
        <f>VLOOKUP(O29,$F$28:$M$37,8,FALSE)</f>
        <v>0</v>
      </c>
      <c r="S29">
        <f>O29</f>
        <v>18</v>
      </c>
      <c r="T29">
        <f>VLOOKUP(S29,$O$28:$Q$37,2,FALSE)</f>
        <v>0</v>
      </c>
      <c r="U29">
        <f>VLOOKUP(S29,$O$28:$Q$37,3,FALSE)</f>
        <v>0</v>
      </c>
      <c r="W29">
        <f>S29</f>
        <v>18</v>
      </c>
      <c r="X29">
        <f>VLOOKUP(W29,$S$28:$U$37,2,FALSE)</f>
        <v>0</v>
      </c>
      <c r="Y29">
        <f>VLOOKUP(W29,$S$28:$U$37,3,FALSE)</f>
        <v>0</v>
      </c>
      <c r="AA29">
        <f>IF(AND(X29=X30,Y30&gt;Y29),W30,W29)</f>
        <v>18</v>
      </c>
      <c r="AB29">
        <f>VLOOKUP(AA29,W28:Y37,2,FALSE)</f>
        <v>0</v>
      </c>
      <c r="AC29">
        <f>VLOOKUP(AA29,W28:Y37,3,FALSE)</f>
        <v>0</v>
      </c>
      <c r="AE29">
        <f>IF(AND(AB29=AB31,AC31&gt;AC29),AA31,AA29)</f>
        <v>18</v>
      </c>
      <c r="AF29">
        <f>VLOOKUP(AE29,AA28:AC37,2,FALSE)</f>
        <v>0</v>
      </c>
      <c r="AG29">
        <f>VLOOKUP(AE29,AA28:AC37,3,FALSE)</f>
        <v>0</v>
      </c>
      <c r="AI29">
        <f>AE29</f>
        <v>18</v>
      </c>
      <c r="AJ29">
        <f>VLOOKUP(AI29,AE28:AG37,2,FALSE)</f>
        <v>0</v>
      </c>
      <c r="AK29">
        <f>VLOOKUP(AI29,AE28:AG37,3,FALSE)</f>
        <v>0</v>
      </c>
    </row>
    <row r="30" spans="6:37" ht="12.75">
      <c r="F30">
        <f>AI18</f>
        <v>19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>
        <f>F30</f>
        <v>19</v>
      </c>
      <c r="P30">
        <f>VLOOKUP(O30,$F$28:$M$37,5,FALSE)</f>
        <v>0</v>
      </c>
      <c r="Q30">
        <f>VLOOKUP(O30,$F$28:$M$37,8,FALSE)</f>
        <v>0</v>
      </c>
      <c r="S30">
        <f>IF(AND($P28=P30,Q30&gt;Q28),O28,O30)</f>
        <v>19</v>
      </c>
      <c r="T30">
        <f>VLOOKUP(S30,$O$28:$Q$37,2,FALSE)</f>
        <v>0</v>
      </c>
      <c r="U30">
        <f>VLOOKUP(S30,$O$28:$Q$37,3,FALSE)</f>
        <v>0</v>
      </c>
      <c r="W30">
        <f>S30</f>
        <v>19</v>
      </c>
      <c r="X30">
        <f>VLOOKUP(W30,$S$28:$U$37,2,FALSE)</f>
        <v>0</v>
      </c>
      <c r="Y30">
        <f>VLOOKUP(W30,$S$28:$U$37,3,FALSE)</f>
        <v>0</v>
      </c>
      <c r="AA30">
        <f>IF(AND(X29=X30,Y30&gt;Y29),W29,W30)</f>
        <v>19</v>
      </c>
      <c r="AB30">
        <f>VLOOKUP(AA30,W28:Y37,2,FALSE)</f>
        <v>0</v>
      </c>
      <c r="AC30">
        <f>VLOOKUP(AA30,W28:Y37,3,FALSE)</f>
        <v>0</v>
      </c>
      <c r="AE30">
        <f>AA30</f>
        <v>19</v>
      </c>
      <c r="AF30">
        <f>VLOOKUP(AE30,AA28:AC37,2,FALSE)</f>
        <v>0</v>
      </c>
      <c r="AG30">
        <f>VLOOKUP(AE30,AA28:AC37,3,FALSE)</f>
        <v>0</v>
      </c>
      <c r="AI30">
        <f>IF(AND(AF30=AF31,AG31&gt;AG30),AE31,AE30)</f>
        <v>19</v>
      </c>
      <c r="AJ30">
        <f>VLOOKUP(AI30,AE28:AG37,2,FALSE)</f>
        <v>0</v>
      </c>
      <c r="AK30">
        <f>VLOOKUP(AI30,AE28:AG37,3,FALSE)</f>
        <v>0</v>
      </c>
    </row>
    <row r="31" spans="6:37" ht="12.75">
      <c r="F31">
        <f>AI19</f>
        <v>20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>
        <f>F31</f>
        <v>20</v>
      </c>
      <c r="P31">
        <f>VLOOKUP(O31,$F$28:$M$37,5,FALSE)</f>
        <v>0</v>
      </c>
      <c r="Q31">
        <f>VLOOKUP(O31,$F$28:$M$37,8,FALSE)</f>
        <v>0</v>
      </c>
      <c r="S31">
        <f>O31</f>
        <v>20</v>
      </c>
      <c r="T31">
        <f>VLOOKUP(S31,$O$28:$Q$37,2,FALSE)</f>
        <v>0</v>
      </c>
      <c r="U31">
        <f>VLOOKUP(S31,$O$28:$Q$37,3,FALSE)</f>
        <v>0</v>
      </c>
      <c r="W31">
        <f>IF(AND(T28=T31,U31&gt;U28),S28,S31)</f>
        <v>20</v>
      </c>
      <c r="X31">
        <f>VLOOKUP(W31,$S$28:$U$37,2,FALSE)</f>
        <v>0</v>
      </c>
      <c r="Y31">
        <f>VLOOKUP(W31,$S$28:$U$37,3,FALSE)</f>
        <v>0</v>
      </c>
      <c r="AA31">
        <f>W31</f>
        <v>20</v>
      </c>
      <c r="AB31">
        <f>VLOOKUP(AA31,W28:Y37,2,FALSE)</f>
        <v>0</v>
      </c>
      <c r="AC31">
        <f>VLOOKUP(AA31,W28:Y37,3,FALSE)</f>
        <v>0</v>
      </c>
      <c r="AE31">
        <f>IF(AND(AB29=AB31,AC31&gt;AC29),AA29,AA31)</f>
        <v>20</v>
      </c>
      <c r="AF31">
        <f>VLOOKUP(AE31,AA28:AC37,2,FALSE)</f>
        <v>0</v>
      </c>
      <c r="AG31">
        <f>VLOOKUP(AE31,AA28:AC37,3,FALSE)</f>
        <v>0</v>
      </c>
      <c r="AI31">
        <f>IF(AND(AF30=AF31,AG31&gt;AG30),AE30,AE31)</f>
        <v>20</v>
      </c>
      <c r="AJ31">
        <f>VLOOKUP(AI31,AE28:AG37,2,FALSE)</f>
        <v>0</v>
      </c>
      <c r="AK31">
        <f>VLOOKUP(AI31,AE28:AG37,3,FALSE)</f>
        <v>0</v>
      </c>
    </row>
    <row r="40" spans="6:38" ht="12.75">
      <c r="F40">
        <f>AI28</f>
        <v>17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>
        <f>IF(AND(J40=J41,M40=M41,K41&gt;K40),F41,F40)</f>
        <v>17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>
        <f>IF(AND(P40=P42,Q40=Q42,R42&gt;R40),O42,O40)</f>
        <v>17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>
        <f>IF(AND(T40=T43,U40=U43,V43&gt;V40),S43,S40)</f>
        <v>17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>
        <f>W40</f>
        <v>17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>
        <f>AA40</f>
        <v>17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>
        <f>AE40</f>
        <v>17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>
        <f>AI29</f>
        <v>18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>
        <f>IF(AND(J40=J41,M40=M41,K41&gt;K40),F40,F41)</f>
        <v>18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>
        <f>O41</f>
        <v>18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>
        <f>S41</f>
        <v>18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>
        <f>IF(AND(X41=X42,Y41=Y42,Z42&gt;Z41),W42,W41)</f>
        <v>18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>
        <f>IF(AND(AB41=AB43,AC41=AC43,AD43&gt;AD41),AA43,AA41)</f>
        <v>18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>
        <f>AE41</f>
        <v>18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>
        <f>AI30</f>
        <v>19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>
        <f>F42</f>
        <v>19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>
        <f>IF(AND(P40=P42,Q40=Q42,R42&gt;R40),O40,O42)</f>
        <v>19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>
        <f>S42</f>
        <v>19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>
        <f>IF(AND(X41=X42,Y41=Y42,Z42&gt;Z41),W41,W42)</f>
        <v>19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>
        <f>AA42</f>
        <v>19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>
        <f>IF(AND(AF42=AF43,AG42=AG43,AH43&gt;AH42),AE43,AE42)</f>
        <v>19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>
        <f>AI31</f>
        <v>20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>
        <f>F43</f>
        <v>20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>
        <f>O43</f>
        <v>20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>
        <f>IF(AND(T40=T43,U40=U43,V43&gt;V40),S40,S43)</f>
        <v>20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>
        <f>W43</f>
        <v>20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>
        <f>IF(AND(AB41=AB43,AC41=AC43,AD43&gt;AD41),AA41,AA43)</f>
        <v>20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>
        <f>IF(AND(AF42=AF43,AG42=AG43,AH43&gt;AH42),AE42,AE43)</f>
        <v>20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40</v>
      </c>
    </row>
    <row r="52" spans="6:13" ht="12.75">
      <c r="F52">
        <f>AI40</f>
        <v>17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>
        <f>AI41</f>
        <v>18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>
        <f>AI42</f>
        <v>19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>
        <f>AI43</f>
        <v>20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RowColHeaders="0" showOutlineSymbols="0" zoomScalePageLayoutView="0" workbookViewId="0" topLeftCell="A1">
      <selection activeCell="C29" sqref="C29"/>
    </sheetView>
  </sheetViews>
  <sheetFormatPr defaultColWidth="9.140625" defaultRowHeight="12.75"/>
  <cols>
    <col min="1" max="1" width="2.7109375" style="211" customWidth="1"/>
    <col min="2" max="2" width="22.28125" style="211" customWidth="1"/>
    <col min="3" max="3" width="3.28125" style="211" customWidth="1"/>
    <col min="4" max="4" width="1.7109375" style="211" customWidth="1"/>
    <col min="5" max="5" width="3.421875" style="211" customWidth="1"/>
    <col min="6" max="6" width="22.28125" style="211" customWidth="1"/>
    <col min="7" max="7" width="16.421875" style="211" customWidth="1"/>
    <col min="8" max="15" width="18.00390625" style="211" customWidth="1"/>
    <col min="16" max="19" width="16.421875" style="211" customWidth="1"/>
    <col min="20" max="20" width="7.7109375" style="211" customWidth="1"/>
    <col min="21" max="16384" width="9.140625" style="211" customWidth="1"/>
  </cols>
  <sheetData>
    <row r="1" spans="1:20" s="210" customFormat="1" ht="34.5" customHeight="1">
      <c r="A1" s="324" t="s">
        <v>98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209"/>
    </row>
    <row r="2" spans="1:20" s="21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89"/>
    </row>
    <row r="3" spans="7:18" ht="21" customHeight="1" thickBot="1">
      <c r="G3" s="212"/>
      <c r="L3" s="213"/>
      <c r="M3" s="214"/>
      <c r="R3" s="212"/>
    </row>
    <row r="4" spans="2:19" ht="12.75" customHeight="1">
      <c r="B4" s="326" t="s">
        <v>12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  <c r="P4" s="318" t="s">
        <v>94</v>
      </c>
      <c r="Q4" s="319"/>
      <c r="R4" s="319"/>
      <c r="S4" s="320"/>
    </row>
    <row r="5" spans="2:19" ht="12.75" customHeight="1" thickBot="1">
      <c r="B5" s="313"/>
      <c r="C5" s="314"/>
      <c r="D5" s="314"/>
      <c r="E5" s="314"/>
      <c r="F5" s="315"/>
      <c r="G5" s="254" t="s">
        <v>70</v>
      </c>
      <c r="H5" s="312" t="s">
        <v>27</v>
      </c>
      <c r="I5" s="312"/>
      <c r="J5" s="312" t="s">
        <v>65</v>
      </c>
      <c r="K5" s="312"/>
      <c r="L5" s="312" t="s">
        <v>38</v>
      </c>
      <c r="M5" s="329"/>
      <c r="P5" s="321"/>
      <c r="Q5" s="322"/>
      <c r="R5" s="322"/>
      <c r="S5" s="323"/>
    </row>
    <row r="6" spans="1:19" ht="18" customHeight="1">
      <c r="A6" s="163">
        <f aca="true" t="shared" si="0" ref="A6:A11">IF(OR(L6="finalizado",L6="en juego",L6="hoy!"),"Ø","")</f>
      </c>
      <c r="B6" s="282" t="str">
        <f ca="1">CELL("CONTENIDO",Q7)</f>
        <v>SOCCER GIRLS</v>
      </c>
      <c r="C6" s="283"/>
      <c r="D6" s="284" t="s">
        <v>13</v>
      </c>
      <c r="E6" s="283"/>
      <c r="F6" s="284" t="str">
        <f ca="1">CELL("CONTENIDO",Q9)</f>
        <v>ANGELA TEAM</v>
      </c>
      <c r="G6" s="285" t="s">
        <v>109</v>
      </c>
      <c r="H6" s="316" t="s">
        <v>115</v>
      </c>
      <c r="I6" s="316"/>
      <c r="J6" s="304">
        <v>0.5</v>
      </c>
      <c r="K6" s="304"/>
      <c r="L6" s="306" t="s">
        <v>113</v>
      </c>
      <c r="M6" s="307"/>
      <c r="O6" s="215"/>
      <c r="P6" s="269"/>
      <c r="Q6" s="215"/>
      <c r="R6" s="212"/>
      <c r="S6" s="270"/>
    </row>
    <row r="7" spans="1:19" ht="18" customHeight="1">
      <c r="A7" s="163">
        <f t="shared" si="0"/>
      </c>
      <c r="B7" s="282" t="str">
        <f ca="1">CELL("CONTENIDO",Q11)</f>
        <v>INGENACHAS</v>
      </c>
      <c r="C7" s="283"/>
      <c r="D7" s="284" t="s">
        <v>13</v>
      </c>
      <c r="E7" s="283"/>
      <c r="F7" s="284" t="str">
        <f ca="1">CELL("CONTENIDO",Q13)</f>
        <v>CHICAS DEL GOL</v>
      </c>
      <c r="G7" s="285" t="s">
        <v>110</v>
      </c>
      <c r="H7" s="316" t="s">
        <v>116</v>
      </c>
      <c r="I7" s="316"/>
      <c r="J7" s="304">
        <v>0.5</v>
      </c>
      <c r="K7" s="304"/>
      <c r="L7" s="306" t="s">
        <v>113</v>
      </c>
      <c r="M7" s="307"/>
      <c r="N7" s="222"/>
      <c r="O7" s="164"/>
      <c r="P7" s="271"/>
      <c r="Q7" s="302" t="s">
        <v>100</v>
      </c>
      <c r="R7" s="302"/>
      <c r="S7" s="272"/>
    </row>
    <row r="8" spans="1:19" ht="18" customHeight="1">
      <c r="A8" s="163">
        <f t="shared" si="0"/>
      </c>
      <c r="B8" s="282" t="str">
        <f ca="1">CELL("CONTENIDO",Q7)</f>
        <v>SOCCER GIRLS</v>
      </c>
      <c r="C8" s="283"/>
      <c r="D8" s="284" t="s">
        <v>13</v>
      </c>
      <c r="E8" s="283"/>
      <c r="F8" s="284" t="str">
        <f ca="1">CELL("CONTENIDO",Q11)</f>
        <v>INGENACHAS</v>
      </c>
      <c r="G8" s="285" t="s">
        <v>109</v>
      </c>
      <c r="H8" s="316" t="s">
        <v>117</v>
      </c>
      <c r="I8" s="316"/>
      <c r="J8" s="304">
        <v>0.5833333333333334</v>
      </c>
      <c r="K8" s="304"/>
      <c r="L8" s="306" t="s">
        <v>113</v>
      </c>
      <c r="M8" s="307"/>
      <c r="N8" s="224"/>
      <c r="O8" s="165"/>
      <c r="P8" s="273"/>
      <c r="Q8" s="49"/>
      <c r="R8" s="63"/>
      <c r="S8" s="274"/>
    </row>
    <row r="9" spans="1:19" ht="18" customHeight="1">
      <c r="A9" s="163">
        <f t="shared" si="0"/>
      </c>
      <c r="B9" s="282" t="str">
        <f ca="1">CELL("CONTENIDO",Q13)</f>
        <v>CHICAS DEL GOL</v>
      </c>
      <c r="C9" s="283"/>
      <c r="D9" s="284" t="s">
        <v>13</v>
      </c>
      <c r="E9" s="283"/>
      <c r="F9" s="284" t="str">
        <f ca="1">CELL("CONTENIDO",Q9)</f>
        <v>ANGELA TEAM</v>
      </c>
      <c r="G9" s="285" t="s">
        <v>110</v>
      </c>
      <c r="H9" s="316" t="s">
        <v>118</v>
      </c>
      <c r="I9" s="316"/>
      <c r="J9" s="304">
        <v>0.5</v>
      </c>
      <c r="K9" s="304"/>
      <c r="L9" s="306" t="s">
        <v>113</v>
      </c>
      <c r="M9" s="307"/>
      <c r="O9" s="215"/>
      <c r="P9" s="271"/>
      <c r="Q9" s="302" t="s">
        <v>102</v>
      </c>
      <c r="R9" s="302"/>
      <c r="S9" s="272"/>
    </row>
    <row r="10" spans="1:19" ht="18" customHeight="1">
      <c r="A10" s="163">
        <f t="shared" si="0"/>
      </c>
      <c r="B10" s="259" t="str">
        <f ca="1">CELL("CONTENIDO",Q9)</f>
        <v>ANGELA TEAM</v>
      </c>
      <c r="C10" s="256">
        <v>0</v>
      </c>
      <c r="D10" s="255" t="s">
        <v>13</v>
      </c>
      <c r="E10" s="256">
        <v>3</v>
      </c>
      <c r="F10" s="255" t="str">
        <f ca="1">CELL("CONTENIDO",Q11)</f>
        <v>INGENACHAS</v>
      </c>
      <c r="G10" s="281" t="s">
        <v>109</v>
      </c>
      <c r="H10" s="317" t="s">
        <v>112</v>
      </c>
      <c r="I10" s="317"/>
      <c r="J10" s="305">
        <v>0.625</v>
      </c>
      <c r="K10" s="305"/>
      <c r="L10" s="308" t="s">
        <v>121</v>
      </c>
      <c r="M10" s="309"/>
      <c r="O10" s="215"/>
      <c r="P10" s="273"/>
      <c r="Q10" s="49"/>
      <c r="R10" s="63"/>
      <c r="S10" s="274"/>
    </row>
    <row r="11" spans="1:19" ht="18" customHeight="1" thickBot="1">
      <c r="A11" s="163">
        <f t="shared" si="0"/>
      </c>
      <c r="B11" s="286" t="str">
        <f ca="1">CELL("CONTENIDO",Q13)</f>
        <v>CHICAS DEL GOL</v>
      </c>
      <c r="C11" s="287"/>
      <c r="D11" s="288" t="s">
        <v>13</v>
      </c>
      <c r="E11" s="287"/>
      <c r="F11" s="288" t="str">
        <f ca="1">CELL("CONTENIDO",Q7)</f>
        <v>SOCCER GIRLS</v>
      </c>
      <c r="G11" s="285" t="s">
        <v>109</v>
      </c>
      <c r="H11" s="296" t="s">
        <v>119</v>
      </c>
      <c r="I11" s="296"/>
      <c r="J11" s="297">
        <v>0.5</v>
      </c>
      <c r="K11" s="297"/>
      <c r="L11" s="310" t="s">
        <v>113</v>
      </c>
      <c r="M11" s="311"/>
      <c r="O11" s="215"/>
      <c r="P11" s="271"/>
      <c r="Q11" s="302" t="s">
        <v>104</v>
      </c>
      <c r="R11" s="302"/>
      <c r="S11" s="272"/>
    </row>
    <row r="12" spans="1:19" ht="14.25" customHeight="1">
      <c r="A12" s="215"/>
      <c r="B12" s="227"/>
      <c r="C12" s="227"/>
      <c r="D12" s="227"/>
      <c r="E12" s="227"/>
      <c r="F12" s="227"/>
      <c r="G12" s="228"/>
      <c r="H12" s="227"/>
      <c r="I12" s="229"/>
      <c r="J12" s="213"/>
      <c r="K12" s="253"/>
      <c r="L12" s="167"/>
      <c r="M12" s="167"/>
      <c r="O12" s="215"/>
      <c r="P12" s="273"/>
      <c r="Q12" s="49"/>
      <c r="R12" s="63"/>
      <c r="S12" s="274"/>
    </row>
    <row r="13" spans="2:19" ht="14.25" customHeight="1" thickBot="1">
      <c r="B13" s="226"/>
      <c r="C13" s="227"/>
      <c r="D13" s="227"/>
      <c r="E13" s="227"/>
      <c r="F13" s="215"/>
      <c r="G13" s="228"/>
      <c r="H13" s="227"/>
      <c r="I13" s="227"/>
      <c r="J13" s="213"/>
      <c r="K13" s="230"/>
      <c r="L13" s="167"/>
      <c r="M13" s="167"/>
      <c r="O13" s="215"/>
      <c r="P13" s="275"/>
      <c r="Q13" s="303" t="s">
        <v>106</v>
      </c>
      <c r="R13" s="303"/>
      <c r="S13" s="276"/>
    </row>
    <row r="14" spans="2:19" ht="13.5" customHeight="1" thickBot="1">
      <c r="B14" s="226"/>
      <c r="C14" s="227"/>
      <c r="D14" s="227"/>
      <c r="E14" s="227"/>
      <c r="F14" s="215"/>
      <c r="G14" s="228"/>
      <c r="H14" s="227"/>
      <c r="I14" s="227"/>
      <c r="J14" s="257"/>
      <c r="K14" s="213"/>
      <c r="L14" s="167"/>
      <c r="M14" s="167"/>
      <c r="O14" s="215"/>
      <c r="Q14" s="232"/>
      <c r="R14" s="233"/>
      <c r="S14" s="215"/>
    </row>
    <row r="15" spans="7:18" ht="12.75">
      <c r="G15" s="299" t="s">
        <v>28</v>
      </c>
      <c r="H15" s="300"/>
      <c r="I15" s="300"/>
      <c r="J15" s="300"/>
      <c r="K15" s="300"/>
      <c r="L15" s="300"/>
      <c r="M15" s="300"/>
      <c r="N15" s="300"/>
      <c r="O15" s="301"/>
      <c r="R15" s="212"/>
    </row>
    <row r="16" spans="7:18" ht="12.75">
      <c r="G16" s="259"/>
      <c r="H16" s="258" t="s">
        <v>95</v>
      </c>
      <c r="I16" s="258" t="s">
        <v>96</v>
      </c>
      <c r="J16" s="258" t="s">
        <v>97</v>
      </c>
      <c r="K16" s="258" t="s">
        <v>32</v>
      </c>
      <c r="L16" s="258" t="s">
        <v>33</v>
      </c>
      <c r="M16" s="258" t="s">
        <v>34</v>
      </c>
      <c r="N16" s="258" t="s">
        <v>35</v>
      </c>
      <c r="O16" s="263" t="s">
        <v>36</v>
      </c>
      <c r="R16" s="212"/>
    </row>
    <row r="17" spans="6:19" ht="12.75">
      <c r="F17" s="235" t="s">
        <v>88</v>
      </c>
      <c r="G17" s="264" t="str">
        <f>calculoA!F52</f>
        <v>INGENACHAS</v>
      </c>
      <c r="H17" s="255">
        <f>calculoA!G52</f>
        <v>1</v>
      </c>
      <c r="I17" s="255">
        <f>calculoA!H52</f>
        <v>1</v>
      </c>
      <c r="J17" s="255">
        <f>calculoA!I52</f>
        <v>0</v>
      </c>
      <c r="K17" s="255">
        <f>calculoA!J52</f>
        <v>0</v>
      </c>
      <c r="L17" s="255">
        <f>calculoA!K52</f>
        <v>3</v>
      </c>
      <c r="M17" s="255">
        <f>calculoA!L52</f>
        <v>0</v>
      </c>
      <c r="N17" s="255">
        <f>L17-M17</f>
        <v>3</v>
      </c>
      <c r="O17" s="265">
        <f>calculoA!M52</f>
        <v>3</v>
      </c>
      <c r="P17" s="237"/>
      <c r="Q17" s="86"/>
      <c r="R17" s="238"/>
      <c r="S17" s="86"/>
    </row>
    <row r="18" spans="6:19" ht="12.75">
      <c r="F18" s="235" t="s">
        <v>88</v>
      </c>
      <c r="G18" s="264" t="str">
        <f>calculoA!F53</f>
        <v>SOCCER GIRLS</v>
      </c>
      <c r="H18" s="255">
        <f>calculoA!G53</f>
        <v>0</v>
      </c>
      <c r="I18" s="255">
        <f>calculoA!H53</f>
        <v>0</v>
      </c>
      <c r="J18" s="255">
        <f>calculoA!I53</f>
        <v>0</v>
      </c>
      <c r="K18" s="255">
        <f>calculoA!J53</f>
        <v>0</v>
      </c>
      <c r="L18" s="255">
        <f>calculoA!K53</f>
        <v>0</v>
      </c>
      <c r="M18" s="255">
        <f>calculoA!L53</f>
        <v>0</v>
      </c>
      <c r="N18" s="255">
        <f>L18-M18</f>
        <v>0</v>
      </c>
      <c r="O18" s="265">
        <f>calculoA!M53</f>
        <v>0</v>
      </c>
      <c r="P18" s="237"/>
      <c r="Q18" s="86"/>
      <c r="R18" s="238"/>
      <c r="S18" s="86"/>
    </row>
    <row r="19" spans="6:19" ht="12.75">
      <c r="F19" s="86"/>
      <c r="G19" s="266" t="str">
        <f>calculoA!F54</f>
        <v>CHICAS DEL GOL</v>
      </c>
      <c r="H19" s="255">
        <f>calculoA!G54</f>
        <v>0</v>
      </c>
      <c r="I19" s="255">
        <f>calculoA!H54</f>
        <v>0</v>
      </c>
      <c r="J19" s="255">
        <f>calculoA!I54</f>
        <v>0</v>
      </c>
      <c r="K19" s="255">
        <f>calculoA!J54</f>
        <v>0</v>
      </c>
      <c r="L19" s="255">
        <f>calculoA!K54</f>
        <v>0</v>
      </c>
      <c r="M19" s="255">
        <f>calculoA!L54</f>
        <v>0</v>
      </c>
      <c r="N19" s="255">
        <f>L19-M19</f>
        <v>0</v>
      </c>
      <c r="O19" s="265">
        <f>calculoA!M54</f>
        <v>0</v>
      </c>
      <c r="P19" s="86"/>
      <c r="Q19" s="86"/>
      <c r="R19" s="238"/>
      <c r="S19" s="86"/>
    </row>
    <row r="20" spans="6:19" ht="13.5" thickBot="1">
      <c r="F20" s="250"/>
      <c r="G20" s="267" t="str">
        <f>calculoA!F55</f>
        <v>ANGELA TEAM</v>
      </c>
      <c r="H20" s="262">
        <f>calculoA!G55</f>
        <v>1</v>
      </c>
      <c r="I20" s="262">
        <f>calculoA!H55</f>
        <v>0</v>
      </c>
      <c r="J20" s="262">
        <f>calculoA!I55</f>
        <v>0</v>
      </c>
      <c r="K20" s="262">
        <f>calculoA!J55</f>
        <v>1</v>
      </c>
      <c r="L20" s="262">
        <f>calculoA!K55</f>
        <v>0</v>
      </c>
      <c r="M20" s="262">
        <f>calculoA!L55</f>
        <v>3</v>
      </c>
      <c r="N20" s="262">
        <f>L20-M20</f>
        <v>-3</v>
      </c>
      <c r="O20" s="268">
        <f>calculoA!M55</f>
        <v>0</v>
      </c>
      <c r="P20" s="86"/>
      <c r="Q20" s="86"/>
      <c r="R20" s="238"/>
      <c r="S20" s="86"/>
    </row>
    <row r="21" ht="12.75">
      <c r="R21" s="212"/>
    </row>
    <row r="22" ht="11.25" customHeight="1">
      <c r="R22" s="212"/>
    </row>
    <row r="23" ht="9" customHeight="1">
      <c r="R23" s="239"/>
    </row>
    <row r="24" spans="2:18" ht="13.5">
      <c r="B24" s="240"/>
      <c r="C24" s="241"/>
      <c r="N24" s="168"/>
      <c r="O24" s="168"/>
      <c r="P24" s="242" t="s">
        <v>37</v>
      </c>
      <c r="Q24" s="243">
        <f ca="1">TODAY()</f>
        <v>41799</v>
      </c>
      <c r="R24" s="244">
        <f ca="1">NOW()</f>
        <v>41799.738571875</v>
      </c>
    </row>
    <row r="25" spans="17:18" ht="12.75" hidden="1">
      <c r="Q25" s="211">
        <f>HOUR(R24)</f>
        <v>17</v>
      </c>
      <c r="R25" s="211">
        <f>MINUTE(R24)</f>
        <v>43</v>
      </c>
    </row>
    <row r="26" ht="12.75" hidden="1">
      <c r="R26" s="245">
        <f>TIME(Q25,R25,0)</f>
        <v>0.7381944444444444</v>
      </c>
    </row>
    <row r="28" spans="17:18" ht="12.75">
      <c r="Q28" s="298" t="s">
        <v>64</v>
      </c>
      <c r="R28" s="298"/>
    </row>
  </sheetData>
  <sheetProtection/>
  <mergeCells count="31">
    <mergeCell ref="H5:I5"/>
    <mergeCell ref="H8:I8"/>
    <mergeCell ref="P4:S5"/>
    <mergeCell ref="J9:K9"/>
    <mergeCell ref="J8:K8"/>
    <mergeCell ref="A1:S2"/>
    <mergeCell ref="B4:M4"/>
    <mergeCell ref="H6:I6"/>
    <mergeCell ref="J6:K6"/>
    <mergeCell ref="L5:M5"/>
    <mergeCell ref="L6:M6"/>
    <mergeCell ref="L9:M9"/>
    <mergeCell ref="L10:M10"/>
    <mergeCell ref="L11:M11"/>
    <mergeCell ref="J5:K5"/>
    <mergeCell ref="B5:F5"/>
    <mergeCell ref="H7:I7"/>
    <mergeCell ref="L7:M7"/>
    <mergeCell ref="H10:I10"/>
    <mergeCell ref="L8:M8"/>
    <mergeCell ref="H9:I9"/>
    <mergeCell ref="H11:I11"/>
    <mergeCell ref="J11:K11"/>
    <mergeCell ref="Q28:R28"/>
    <mergeCell ref="G15:O15"/>
    <mergeCell ref="Q7:R7"/>
    <mergeCell ref="Q9:R9"/>
    <mergeCell ref="Q11:R11"/>
    <mergeCell ref="Q13:R13"/>
    <mergeCell ref="J7:K7"/>
    <mergeCell ref="J10:K10"/>
  </mergeCells>
  <conditionalFormatting sqref="F17:F18">
    <cfRule type="expression" priority="26" dxfId="50" stopIfTrue="1">
      <formula>IF(AND($H$17=3,$H$18=3,$H$19=3,$H$20=3),1,0)</formula>
    </cfRule>
  </conditionalFormatting>
  <conditionalFormatting sqref="G17:O18">
    <cfRule type="expression" priority="27" dxfId="0" stopIfTrue="1">
      <formula>IF(AND($H$17=3,$H$18=3,$H$19=3,$H$20=3),1,0)</formula>
    </cfRule>
  </conditionalFormatting>
  <conditionalFormatting sqref="C7:E7 L7:M7">
    <cfRule type="expression" priority="28" dxfId="0" stopIfTrue="1">
      <formula>IF(OR($L$7="en juego",$L$7="hoy!"),1,0)</formula>
    </cfRule>
  </conditionalFormatting>
  <conditionalFormatting sqref="C7:C11 E7:E11 B6:M6 H7:I7">
    <cfRule type="expression" priority="29" dxfId="0" stopIfTrue="1">
      <formula>IF(OR($L$6="en juego",$L$6="hoy!"),1,0)</formula>
    </cfRule>
  </conditionalFormatting>
  <conditionalFormatting sqref="C8:E8 H8:M8">
    <cfRule type="expression" priority="30" dxfId="0" stopIfTrue="1">
      <formula>IF(OR($L$8="en juego",$L$8="hoy!"),1,0)</formula>
    </cfRule>
  </conditionalFormatting>
  <conditionalFormatting sqref="C9:E9 J9:M9">
    <cfRule type="expression" priority="31" dxfId="0" stopIfTrue="1">
      <formula>IF(OR($L$9="en juego",$L$9="hoy!"),1,0)</formula>
    </cfRule>
  </conditionalFormatting>
  <conditionalFormatting sqref="C10:E10 H11:K11 H10:M10">
    <cfRule type="expression" priority="32" dxfId="0" stopIfTrue="1">
      <formula>IF(OR($L$10="en juego",$L$10="hoy!"),1,0)</formula>
    </cfRule>
  </conditionalFormatting>
  <conditionalFormatting sqref="C11:E11 L11:M11">
    <cfRule type="expression" priority="33" dxfId="0" stopIfTrue="1">
      <formula>IF(OR($L$11="en juego",$L$11="hoy!"),1,0)</formula>
    </cfRule>
  </conditionalFormatting>
  <conditionalFormatting sqref="J8:K8">
    <cfRule type="expression" priority="23" dxfId="0" stopIfTrue="1">
      <formula>IF(OR($L$7="en juego",$L$7="hoy!"),1,0)</formula>
    </cfRule>
  </conditionalFormatting>
  <conditionalFormatting sqref="G6">
    <cfRule type="expression" priority="22" dxfId="0" stopIfTrue="1">
      <formula>IF(OR($L$8="en juego",$L$8="hoy!"),1,0)</formula>
    </cfRule>
  </conditionalFormatting>
  <conditionalFormatting sqref="B8">
    <cfRule type="expression" priority="21" dxfId="0" stopIfTrue="1">
      <formula>IF(OR($L$6="en juego",$L$6="hoy!"),1,0)</formula>
    </cfRule>
  </conditionalFormatting>
  <conditionalFormatting sqref="F11">
    <cfRule type="expression" priority="20" dxfId="0" stopIfTrue="1">
      <formula>IF(OR($L$6="en juego",$L$6="hoy!"),1,0)</formula>
    </cfRule>
  </conditionalFormatting>
  <conditionalFormatting sqref="F9">
    <cfRule type="expression" priority="19" dxfId="0" stopIfTrue="1">
      <formula>IF(OR($L$6="en juego",$L$6="hoy!"),1,0)</formula>
    </cfRule>
  </conditionalFormatting>
  <conditionalFormatting sqref="B10">
    <cfRule type="expression" priority="18" dxfId="0" stopIfTrue="1">
      <formula>IF(OR($L$6="en juego",$L$6="hoy!"),1,0)</formula>
    </cfRule>
  </conditionalFormatting>
  <conditionalFormatting sqref="F8">
    <cfRule type="expression" priority="17" dxfId="0" stopIfTrue="1">
      <formula>IF(OR($L$6="en juego",$L$6="hoy!"),1,0)</formula>
    </cfRule>
  </conditionalFormatting>
  <conditionalFormatting sqref="F10">
    <cfRule type="expression" priority="16" dxfId="0" stopIfTrue="1">
      <formula>IF(OR($L$6="en juego",$L$6="hoy!"),1,0)</formula>
    </cfRule>
  </conditionalFormatting>
  <conditionalFormatting sqref="B7">
    <cfRule type="expression" priority="15" dxfId="0" stopIfTrue="1">
      <formula>IF(OR($L$6="en juego",$L$6="hoy!"),1,0)</formula>
    </cfRule>
  </conditionalFormatting>
  <conditionalFormatting sqref="B9">
    <cfRule type="expression" priority="14" dxfId="0" stopIfTrue="1">
      <formula>IF(OR($L$6="en juego",$L$6="hoy!"),1,0)</formula>
    </cfRule>
  </conditionalFormatting>
  <conditionalFormatting sqref="B11">
    <cfRule type="expression" priority="13" dxfId="0" stopIfTrue="1">
      <formula>IF(OR($L$6="en juego",$L$6="hoy!"),1,0)</formula>
    </cfRule>
  </conditionalFormatting>
  <conditionalFormatting sqref="F7">
    <cfRule type="expression" priority="12" dxfId="0" stopIfTrue="1">
      <formula>IF(OR($L$6="en juego",$L$6="hoy!"),1,0)</formula>
    </cfRule>
  </conditionalFormatting>
  <conditionalFormatting sqref="G8">
    <cfRule type="expression" priority="11" dxfId="0" stopIfTrue="1">
      <formula>IF(OR($L$6="en juego",$L$6="hoy!"),1,0)</formula>
    </cfRule>
  </conditionalFormatting>
  <conditionalFormatting sqref="G8">
    <cfRule type="expression" priority="10" dxfId="0" stopIfTrue="1">
      <formula>IF(OR($L$8="en juego",$L$8="hoy!"),1,0)</formula>
    </cfRule>
  </conditionalFormatting>
  <conditionalFormatting sqref="G10:G11">
    <cfRule type="expression" priority="9" dxfId="0" stopIfTrue="1">
      <formula>IF(OR($L$6="en juego",$L$6="hoy!"),1,0)</formula>
    </cfRule>
  </conditionalFormatting>
  <conditionalFormatting sqref="G10:G11">
    <cfRule type="expression" priority="8" dxfId="0" stopIfTrue="1">
      <formula>IF(OR($L$8="en juego",$L$8="hoy!"),1,0)</formula>
    </cfRule>
  </conditionalFormatting>
  <conditionalFormatting sqref="G7">
    <cfRule type="expression" priority="7" dxfId="0" stopIfTrue="1">
      <formula>IF(OR($L$6="en juego",$L$6="hoy!"),1,0)</formula>
    </cfRule>
  </conditionalFormatting>
  <conditionalFormatting sqref="G7">
    <cfRule type="expression" priority="6" dxfId="0" stopIfTrue="1">
      <formula>IF(OR($L$8="en juego",$L$8="hoy!"),1,0)</formula>
    </cfRule>
  </conditionalFormatting>
  <conditionalFormatting sqref="G9">
    <cfRule type="expression" priority="5" dxfId="0" stopIfTrue="1">
      <formula>IF(OR($L$6="en juego",$L$6="hoy!"),1,0)</formula>
    </cfRule>
  </conditionalFormatting>
  <conditionalFormatting sqref="G9">
    <cfRule type="expression" priority="4" dxfId="0" stopIfTrue="1">
      <formula>IF(OR($L$8="en juego",$L$8="hoy!"),1,0)</formula>
    </cfRule>
  </conditionalFormatting>
  <conditionalFormatting sqref="J7:K7">
    <cfRule type="expression" priority="2" dxfId="0" stopIfTrue="1">
      <formula>IF(OR($L$6="en juego",$L$6="hoy!"),1,0)</formula>
    </cfRule>
  </conditionalFormatting>
  <conditionalFormatting sqref="H9:I9">
    <cfRule type="expression" priority="1" dxfId="0" stopIfTrue="1">
      <formula>IF(OR($L$8="en juego",$L$8="hoy!"),1,0)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5" right="0.75" top="1" bottom="1" header="0" footer="0"/>
  <pageSetup fitToHeight="1" fitToWidth="1" horizontalDpi="300" verticalDpi="300" orientation="portrait" paperSize="9" scale="70" r:id="rId2"/>
  <ignoredErrors>
    <ignoredError sqref="F7 B8:B9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99" t="s">
        <v>41</v>
      </c>
      <c r="B2" s="399"/>
      <c r="C2" s="399"/>
      <c r="D2" s="399"/>
      <c r="E2" s="399"/>
      <c r="G2">
        <f>IF('- F -'!Q7&lt;&gt;"",'- F -'!Q7,"")</f>
        <v>21</v>
      </c>
      <c r="N2">
        <f>IF('- F -'!Q9&lt;&gt;"",'- F -'!Q9,"")</f>
        <v>22</v>
      </c>
      <c r="U2">
        <f>IF('- F -'!Q11&lt;&gt;"",'- F -'!Q11,"")</f>
        <v>23</v>
      </c>
      <c r="AB2">
        <f>IF('- F -'!Q13&lt;&gt;"",'- F -'!Q13,"")</f>
        <v>24</v>
      </c>
    </row>
    <row r="3" spans="6:33" ht="12.75">
      <c r="F3" t="s">
        <v>68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>
        <f>'- F -'!B6</f>
        <v>21</v>
      </c>
      <c r="B4" s="1">
        <f>IF('- F -'!C6&lt;&gt;"",'- F -'!C6,"")</f>
      </c>
      <c r="C4" s="1" t="str">
        <f>'- F -'!D6</f>
        <v>-</v>
      </c>
      <c r="D4" s="1">
        <f>IF('- F -'!E6&lt;&gt;"",'- F -'!E6,"")</f>
      </c>
      <c r="E4" s="3">
        <f>'- F -'!F6</f>
        <v>22</v>
      </c>
      <c r="F4" s="1">
        <f>COUNTBLANK('- F -'!C6:'- F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>
        <f>'- F -'!B7</f>
        <v>23</v>
      </c>
      <c r="B5" s="1">
        <f>IF('- F -'!C7&lt;&gt;"",'- F -'!C7,"")</f>
      </c>
      <c r="C5" s="1" t="str">
        <f>'- F -'!D7</f>
        <v>-</v>
      </c>
      <c r="D5" s="1">
        <f>IF('- F -'!E7&lt;&gt;"",'- F -'!E7,"")</f>
      </c>
      <c r="E5" s="3">
        <f>'- F -'!F7</f>
        <v>24</v>
      </c>
      <c r="F5" s="1">
        <f>COUNTBLANK('- F -'!C7:'- F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>
        <f>'- F -'!B8</f>
        <v>24</v>
      </c>
      <c r="B6" s="1">
        <f>IF('- F -'!C8&lt;&gt;"",'- F -'!C8,"")</f>
      </c>
      <c r="C6" s="1" t="str">
        <f>'- F -'!D8</f>
        <v>-</v>
      </c>
      <c r="D6" s="1">
        <f>IF('- F -'!E8&lt;&gt;"",'- F -'!E8,"")</f>
      </c>
      <c r="E6" s="3">
        <f>'- F -'!F8</f>
        <v>22</v>
      </c>
      <c r="F6" s="1">
        <f>COUNTBLANK('- F -'!C8:'- F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>
        <f>'- F -'!B9</f>
        <v>21</v>
      </c>
      <c r="B7" s="1">
        <f>IF('- F -'!C9&lt;&gt;"",'- F -'!C9,"")</f>
      </c>
      <c r="C7" s="1" t="str">
        <f>'- F -'!D9</f>
        <v>-</v>
      </c>
      <c r="D7" s="1">
        <f>IF('- F -'!E9&lt;&gt;"",'- F -'!E9,"")</f>
      </c>
      <c r="E7" s="3">
        <f>'- F -'!F9</f>
        <v>23</v>
      </c>
      <c r="F7" s="1">
        <f>COUNTBLANK('- F -'!C9:'- F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>
        <f>'- F -'!B10</f>
        <v>24</v>
      </c>
      <c r="B8" s="1">
        <f>IF('- F -'!C10&lt;&gt;"",'- F -'!C10,"")</f>
      </c>
      <c r="C8" s="1" t="str">
        <f>'- F -'!D10</f>
        <v>-</v>
      </c>
      <c r="D8" s="1">
        <f>IF('- F -'!E10&lt;&gt;"",'- F -'!E10,"")</f>
      </c>
      <c r="E8" s="3">
        <f>'- F -'!F10</f>
        <v>21</v>
      </c>
      <c r="F8" s="1">
        <f>COUNTBLANK('- F -'!C10:'- F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>
        <f>'- F -'!B11</f>
        <v>22</v>
      </c>
      <c r="B9" s="1">
        <f>IF('- F -'!C11&lt;&gt;"",'- F -'!C11,"")</f>
      </c>
      <c r="C9" s="1" t="str">
        <f>'- F -'!D11</f>
        <v>-</v>
      </c>
      <c r="D9" s="1">
        <f>IF('- F -'!E11&lt;&gt;"",'- F -'!E11,"")</f>
      </c>
      <c r="E9" s="3">
        <f>'- F -'!F11</f>
        <v>23</v>
      </c>
      <c r="F9" s="1">
        <f>COUNTBLANK('- F -'!C11:'- F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39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>
        <f>G2</f>
        <v>21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>
        <f>IF($M16&gt;=$M17,$F16,$F17)</f>
        <v>21</v>
      </c>
      <c r="P16">
        <f>VLOOKUP(O16,$F$16:$M$25,8,FALSE)</f>
        <v>0</v>
      </c>
      <c r="S16">
        <f>IF($P16&gt;=$P18,$O16,$O18)</f>
        <v>21</v>
      </c>
      <c r="T16">
        <f>VLOOKUP(S16,$O$16:$P$25,2,FALSE)</f>
        <v>0</v>
      </c>
      <c r="W16">
        <f>IF($T16&gt;=$T19,$S16,$S19)</f>
        <v>21</v>
      </c>
      <c r="X16">
        <f>VLOOKUP(W16,$S$16:$T$25,2,FALSE)</f>
        <v>0</v>
      </c>
      <c r="AA16">
        <f>W16</f>
        <v>21</v>
      </c>
      <c r="AB16">
        <f>VLOOKUP(AA16,W16:X25,2,FALSE)</f>
        <v>0</v>
      </c>
      <c r="AE16">
        <f>AA16</f>
        <v>21</v>
      </c>
      <c r="AF16">
        <f>VLOOKUP(AE16,AA16:AB25,2,FALSE)</f>
        <v>0</v>
      </c>
      <c r="AI16">
        <f>AE16</f>
        <v>21</v>
      </c>
      <c r="AJ16">
        <f>VLOOKUP(AI16,AE16:AF25,2,FALSE)</f>
        <v>0</v>
      </c>
    </row>
    <row r="17" spans="6:36" ht="12.75">
      <c r="F17">
        <f>N2</f>
        <v>22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>
        <f>IF($M17&lt;=$M16,$F17,$F16)</f>
        <v>22</v>
      </c>
      <c r="P17">
        <f>VLOOKUP(O17,$F$16:$M$25,8,FALSE)</f>
        <v>0</v>
      </c>
      <c r="S17">
        <f>O17</f>
        <v>22</v>
      </c>
      <c r="T17">
        <f>VLOOKUP(S17,$O$16:$P$25,2,FALSE)</f>
        <v>0</v>
      </c>
      <c r="W17">
        <f>S17</f>
        <v>22</v>
      </c>
      <c r="X17">
        <f>VLOOKUP(W17,$S$16:$T$25,2,FALSE)</f>
        <v>0</v>
      </c>
      <c r="AA17">
        <f>IF(X17&gt;=X18,W17,W18)</f>
        <v>22</v>
      </c>
      <c r="AB17">
        <f>VLOOKUP(AA17,W16:X25,2,FALSE)</f>
        <v>0</v>
      </c>
      <c r="AE17">
        <f>IF(AB17&gt;=AB19,AA17,AA19)</f>
        <v>22</v>
      </c>
      <c r="AF17">
        <f>VLOOKUP(AE17,AA16:AB25,2,FALSE)</f>
        <v>0</v>
      </c>
      <c r="AI17">
        <f>AE17</f>
        <v>22</v>
      </c>
      <c r="AJ17">
        <f>VLOOKUP(AI17,AE16:AF25,2,FALSE)</f>
        <v>0</v>
      </c>
    </row>
    <row r="18" spans="6:36" ht="12.75">
      <c r="F18">
        <f>U2</f>
        <v>23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>
        <f>F18</f>
        <v>23</v>
      </c>
      <c r="P18">
        <f>VLOOKUP(O18,$F$16:$M$25,8,FALSE)</f>
        <v>0</v>
      </c>
      <c r="S18">
        <f>IF($P18&lt;=$P16,$O18,$O16)</f>
        <v>23</v>
      </c>
      <c r="T18">
        <f>VLOOKUP(S18,$O$16:$P$25,2,FALSE)</f>
        <v>0</v>
      </c>
      <c r="W18">
        <f>S18</f>
        <v>23</v>
      </c>
      <c r="X18">
        <f>VLOOKUP(W18,$S$16:$T$25,2,FALSE)</f>
        <v>0</v>
      </c>
      <c r="AA18">
        <f>IF(X18&lt;=X17,W18,W17)</f>
        <v>23</v>
      </c>
      <c r="AB18">
        <f>VLOOKUP(AA18,W16:X25,2,FALSE)</f>
        <v>0</v>
      </c>
      <c r="AE18">
        <f>AA18</f>
        <v>23</v>
      </c>
      <c r="AF18">
        <f>VLOOKUP(AE18,AA16:AB25,2,FALSE)</f>
        <v>0</v>
      </c>
      <c r="AI18">
        <f>IF(AF18&gt;=AF19,AE18,AE19)</f>
        <v>23</v>
      </c>
      <c r="AJ18">
        <f>VLOOKUP(AI18,AE16:AF25,2,FALSE)</f>
        <v>0</v>
      </c>
    </row>
    <row r="19" spans="6:36" ht="12.75">
      <c r="F19">
        <f>AB2</f>
        <v>24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>
        <f>F19</f>
        <v>24</v>
      </c>
      <c r="P19">
        <f>VLOOKUP(O19,$F$16:$M$25,8,FALSE)</f>
        <v>0</v>
      </c>
      <c r="S19">
        <f>O19</f>
        <v>24</v>
      </c>
      <c r="T19">
        <f>VLOOKUP(S19,$O$16:$P$25,2,FALSE)</f>
        <v>0</v>
      </c>
      <c r="W19">
        <f>IF($T19&lt;=$T16,$S19,$S16)</f>
        <v>24</v>
      </c>
      <c r="X19">
        <f>VLOOKUP(W19,$S$16:$T$25,2,FALSE)</f>
        <v>0</v>
      </c>
      <c r="AA19">
        <f>W19</f>
        <v>24</v>
      </c>
      <c r="AB19">
        <f>VLOOKUP(AA19,W16:X25,2,FALSE)</f>
        <v>0</v>
      </c>
      <c r="AE19">
        <f>IF(AB19&lt;=AB17,AA19,AA17)</f>
        <v>24</v>
      </c>
      <c r="AF19">
        <f>VLOOKUP(AE19,AA16:AB25,2,FALSE)</f>
        <v>0</v>
      </c>
      <c r="AI19">
        <f>IF(AF19&lt;=AF18,AE19,AE18)</f>
        <v>24</v>
      </c>
      <c r="AJ19">
        <f>VLOOKUP(AI19,AE16:AF25,2,FALSE)</f>
        <v>0</v>
      </c>
    </row>
    <row r="28" spans="6:37" ht="12.75">
      <c r="F28">
        <f>AI16</f>
        <v>21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>
        <f>IF(AND($J28=$J29,$M29&gt;$M28),$F29,$F28)</f>
        <v>21</v>
      </c>
      <c r="P28">
        <f>VLOOKUP(O28,$F$28:$M$37,5,FALSE)</f>
        <v>0</v>
      </c>
      <c r="Q28">
        <f>VLOOKUP(O28,$F$28:$M$37,8,FALSE)</f>
        <v>0</v>
      </c>
      <c r="S28">
        <f>IF(AND(P28=P30,Q30&gt;Q28),O30,O28)</f>
        <v>21</v>
      </c>
      <c r="T28">
        <f>VLOOKUP(S28,$O$28:$Q$37,2,FALSE)</f>
        <v>0</v>
      </c>
      <c r="U28">
        <f>VLOOKUP(S28,$O$28:$Q$37,3,FALSE)</f>
        <v>0</v>
      </c>
      <c r="W28">
        <f>IF(AND(T28=T31,U31&gt;U28),S31,S28)</f>
        <v>21</v>
      </c>
      <c r="X28">
        <f>VLOOKUP(W28,$S$28:$U$37,2,FALSE)</f>
        <v>0</v>
      </c>
      <c r="Y28">
        <f>VLOOKUP(W28,$S$28:$U$37,3,FALSE)</f>
        <v>0</v>
      </c>
      <c r="AA28">
        <f>W28</f>
        <v>21</v>
      </c>
      <c r="AB28">
        <f>VLOOKUP(AA28,W28:Y37,2,FALSE)</f>
        <v>0</v>
      </c>
      <c r="AC28">
        <f>VLOOKUP(AA28,W28:Y37,3,FALSE)</f>
        <v>0</v>
      </c>
      <c r="AE28">
        <f>AA28</f>
        <v>21</v>
      </c>
      <c r="AF28">
        <f>VLOOKUP(AE28,AA28:AC37,2,FALSE)</f>
        <v>0</v>
      </c>
      <c r="AG28">
        <f>VLOOKUP(AE28,AA28:AC37,3,FALSE)</f>
        <v>0</v>
      </c>
      <c r="AI28">
        <f>AE28</f>
        <v>21</v>
      </c>
      <c r="AJ28">
        <f>VLOOKUP(AI28,AE28:AG37,2,FALSE)</f>
        <v>0</v>
      </c>
      <c r="AK28">
        <f>VLOOKUP(AI28,AE28:AG37,3,FALSE)</f>
        <v>0</v>
      </c>
    </row>
    <row r="29" spans="6:37" ht="12.75">
      <c r="F29">
        <f>AI17</f>
        <v>22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>
        <f>IF(AND($J28=$J29,$M29&gt;$M28),$F28,$F29)</f>
        <v>22</v>
      </c>
      <c r="P29">
        <f>VLOOKUP(O29,$F$28:$M$37,5,FALSE)</f>
        <v>0</v>
      </c>
      <c r="Q29">
        <f>VLOOKUP(O29,$F$28:$M$37,8,FALSE)</f>
        <v>0</v>
      </c>
      <c r="S29">
        <f>O29</f>
        <v>22</v>
      </c>
      <c r="T29">
        <f>VLOOKUP(S29,$O$28:$Q$37,2,FALSE)</f>
        <v>0</v>
      </c>
      <c r="U29">
        <f>VLOOKUP(S29,$O$28:$Q$37,3,FALSE)</f>
        <v>0</v>
      </c>
      <c r="W29">
        <f>S29</f>
        <v>22</v>
      </c>
      <c r="X29">
        <f>VLOOKUP(W29,$S$28:$U$37,2,FALSE)</f>
        <v>0</v>
      </c>
      <c r="Y29">
        <f>VLOOKUP(W29,$S$28:$U$37,3,FALSE)</f>
        <v>0</v>
      </c>
      <c r="AA29">
        <f>IF(AND(X29=X30,Y30&gt;Y29),W30,W29)</f>
        <v>22</v>
      </c>
      <c r="AB29">
        <f>VLOOKUP(AA29,W28:Y37,2,FALSE)</f>
        <v>0</v>
      </c>
      <c r="AC29">
        <f>VLOOKUP(AA29,W28:Y37,3,FALSE)</f>
        <v>0</v>
      </c>
      <c r="AE29">
        <f>IF(AND(AB29=AB31,AC31&gt;AC29),AA31,AA29)</f>
        <v>22</v>
      </c>
      <c r="AF29">
        <f>VLOOKUP(AE29,AA28:AC37,2,FALSE)</f>
        <v>0</v>
      </c>
      <c r="AG29">
        <f>VLOOKUP(AE29,AA28:AC37,3,FALSE)</f>
        <v>0</v>
      </c>
      <c r="AI29">
        <f>AE29</f>
        <v>22</v>
      </c>
      <c r="AJ29">
        <f>VLOOKUP(AI29,AE28:AG37,2,FALSE)</f>
        <v>0</v>
      </c>
      <c r="AK29">
        <f>VLOOKUP(AI29,AE28:AG37,3,FALSE)</f>
        <v>0</v>
      </c>
    </row>
    <row r="30" spans="6:37" ht="12.75">
      <c r="F30">
        <f>AI18</f>
        <v>23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>
        <f>F30</f>
        <v>23</v>
      </c>
      <c r="P30">
        <f>VLOOKUP(O30,$F$28:$M$37,5,FALSE)</f>
        <v>0</v>
      </c>
      <c r="Q30">
        <f>VLOOKUP(O30,$F$28:$M$37,8,FALSE)</f>
        <v>0</v>
      </c>
      <c r="S30">
        <f>IF(AND($P28=P30,Q30&gt;Q28),O28,O30)</f>
        <v>23</v>
      </c>
      <c r="T30">
        <f>VLOOKUP(S30,$O$28:$Q$37,2,FALSE)</f>
        <v>0</v>
      </c>
      <c r="U30">
        <f>VLOOKUP(S30,$O$28:$Q$37,3,FALSE)</f>
        <v>0</v>
      </c>
      <c r="W30">
        <f>S30</f>
        <v>23</v>
      </c>
      <c r="X30">
        <f>VLOOKUP(W30,$S$28:$U$37,2,FALSE)</f>
        <v>0</v>
      </c>
      <c r="Y30">
        <f>VLOOKUP(W30,$S$28:$U$37,3,FALSE)</f>
        <v>0</v>
      </c>
      <c r="AA30">
        <f>IF(AND(X29=X30,Y30&gt;Y29),W29,W30)</f>
        <v>23</v>
      </c>
      <c r="AB30">
        <f>VLOOKUP(AA30,W28:Y37,2,FALSE)</f>
        <v>0</v>
      </c>
      <c r="AC30">
        <f>VLOOKUP(AA30,W28:Y37,3,FALSE)</f>
        <v>0</v>
      </c>
      <c r="AE30">
        <f>AA30</f>
        <v>23</v>
      </c>
      <c r="AF30">
        <f>VLOOKUP(AE30,AA28:AC37,2,FALSE)</f>
        <v>0</v>
      </c>
      <c r="AG30">
        <f>VLOOKUP(AE30,AA28:AC37,3,FALSE)</f>
        <v>0</v>
      </c>
      <c r="AI30">
        <f>IF(AND(AF30=AF31,AG31&gt;AG30),AE31,AE30)</f>
        <v>23</v>
      </c>
      <c r="AJ30">
        <f>VLOOKUP(AI30,AE28:AG37,2,FALSE)</f>
        <v>0</v>
      </c>
      <c r="AK30">
        <f>VLOOKUP(AI30,AE28:AG37,3,FALSE)</f>
        <v>0</v>
      </c>
    </row>
    <row r="31" spans="6:37" ht="12.75">
      <c r="F31">
        <f>AI19</f>
        <v>24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>
        <f>F31</f>
        <v>24</v>
      </c>
      <c r="P31">
        <f>VLOOKUP(O31,$F$28:$M$37,5,FALSE)</f>
        <v>0</v>
      </c>
      <c r="Q31">
        <f>VLOOKUP(O31,$F$28:$M$37,8,FALSE)</f>
        <v>0</v>
      </c>
      <c r="S31">
        <f>O31</f>
        <v>24</v>
      </c>
      <c r="T31">
        <f>VLOOKUP(S31,$O$28:$Q$37,2,FALSE)</f>
        <v>0</v>
      </c>
      <c r="U31">
        <f>VLOOKUP(S31,$O$28:$Q$37,3,FALSE)</f>
        <v>0</v>
      </c>
      <c r="W31">
        <f>IF(AND(T28=T31,U31&gt;U28),S28,S31)</f>
        <v>24</v>
      </c>
      <c r="X31">
        <f>VLOOKUP(W31,$S$28:$U$37,2,FALSE)</f>
        <v>0</v>
      </c>
      <c r="Y31">
        <f>VLOOKUP(W31,$S$28:$U$37,3,FALSE)</f>
        <v>0</v>
      </c>
      <c r="AA31">
        <f>W31</f>
        <v>24</v>
      </c>
      <c r="AB31">
        <f>VLOOKUP(AA31,W28:Y37,2,FALSE)</f>
        <v>0</v>
      </c>
      <c r="AC31">
        <f>VLOOKUP(AA31,W28:Y37,3,FALSE)</f>
        <v>0</v>
      </c>
      <c r="AE31">
        <f>IF(AND(AB29=AB31,AC31&gt;AC29),AA29,AA31)</f>
        <v>24</v>
      </c>
      <c r="AF31">
        <f>VLOOKUP(AE31,AA28:AC37,2,FALSE)</f>
        <v>0</v>
      </c>
      <c r="AG31">
        <f>VLOOKUP(AE31,AA28:AC37,3,FALSE)</f>
        <v>0</v>
      </c>
      <c r="AI31">
        <f>IF(AND(AF30=AF31,AG31&gt;AG30),AE30,AE31)</f>
        <v>24</v>
      </c>
      <c r="AJ31">
        <f>VLOOKUP(AI31,AE28:AG37,2,FALSE)</f>
        <v>0</v>
      </c>
      <c r="AK31">
        <f>VLOOKUP(AI31,AE28:AG37,3,FALSE)</f>
        <v>0</v>
      </c>
    </row>
    <row r="40" spans="6:38" ht="12.75">
      <c r="F40">
        <f>AI28</f>
        <v>21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>
        <f>IF(AND(J40=J41,M40=M41,K41&gt;K40),F41,F40)</f>
        <v>21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>
        <f>IF(AND(P40=P42,Q40=Q42,R42&gt;R40),O42,O40)</f>
        <v>21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>
        <f>IF(AND(T40=T43,U40=U43,V43&gt;V40),S43,S40)</f>
        <v>21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>
        <f>W40</f>
        <v>21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>
        <f>AA40</f>
        <v>21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>
        <f>AE40</f>
        <v>21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>
        <f>AI29</f>
        <v>22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>
        <f>IF(AND(J40=J41,M40=M41,K41&gt;K40),F40,F41)</f>
        <v>22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>
        <f>O41</f>
        <v>22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>
        <f>S41</f>
        <v>22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>
        <f>IF(AND(X41=X42,Y41=Y42,Z42&gt;Z41),W42,W41)</f>
        <v>22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>
        <f>IF(AND(AB41=AB43,AC41=AC43,AD43&gt;AD41),AA43,AA41)</f>
        <v>22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>
        <f>AE41</f>
        <v>22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>
        <f>AI30</f>
        <v>23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>
        <f>F42</f>
        <v>23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>
        <f>IF(AND(P40=P42,Q40=Q42,R42&gt;R40),O40,O42)</f>
        <v>23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>
        <f>S42</f>
        <v>23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>
        <f>IF(AND(X41=X42,Y41=Y42,Z42&gt;Z41),W41,W42)</f>
        <v>23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>
        <f>AA42</f>
        <v>23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>
        <f>IF(AND(AF42=AF43,AG42=AG43,AH43&gt;AH42),AE43,AE42)</f>
        <v>23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>
        <f>AI31</f>
        <v>24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>
        <f>F43</f>
        <v>24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>
        <f>O43</f>
        <v>24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>
        <f>IF(AND(T40=T43,U40=U43,V43&gt;V40),S40,S43)</f>
        <v>24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>
        <f>W43</f>
        <v>24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>
        <f>IF(AND(AB41=AB43,AC41=AC43,AD43&gt;AD41),AA41,AA43)</f>
        <v>24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>
        <f>IF(AND(AF42=AF43,AG42=AG43,AH43&gt;AH42),AE42,AE43)</f>
        <v>24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40</v>
      </c>
    </row>
    <row r="52" spans="6:13" ht="12.75">
      <c r="F52">
        <f>AI40</f>
        <v>21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>
        <f>AI41</f>
        <v>22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>
        <f>AI42</f>
        <v>23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>
        <f>AI43</f>
        <v>24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99" t="s">
        <v>41</v>
      </c>
      <c r="B2" s="399"/>
      <c r="C2" s="399"/>
      <c r="D2" s="399"/>
      <c r="E2" s="399"/>
      <c r="G2">
        <f>IF('- G -'!Q7&lt;&gt;"",'- G -'!Q7,"")</f>
        <v>25</v>
      </c>
      <c r="N2">
        <f>IF('- G -'!Q9&lt;&gt;"",'- G -'!Q9,"")</f>
        <v>26</v>
      </c>
      <c r="U2">
        <f>IF('- G -'!Q11&lt;&gt;"",'- G -'!Q11,"")</f>
        <v>27</v>
      </c>
      <c r="AB2">
        <f>IF('- G -'!Q13&lt;&gt;"",'- G -'!Q13,"")</f>
        <v>28</v>
      </c>
    </row>
    <row r="3" spans="6:33" ht="12.75">
      <c r="F3" t="s">
        <v>68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>
        <f>'- G -'!B6</f>
        <v>27</v>
      </c>
      <c r="B4" s="1">
        <f>IF('- G -'!C6&lt;&gt;"",'- G -'!C6,"")</f>
      </c>
      <c r="C4" s="1" t="str">
        <f>'- G -'!D6</f>
        <v>-</v>
      </c>
      <c r="D4" s="1">
        <f>IF('- G -'!E6&lt;&gt;"",'- G -'!E6,"")</f>
      </c>
      <c r="E4" s="3">
        <f>'- G -'!F6</f>
        <v>28</v>
      </c>
      <c r="F4" s="1">
        <f>COUNTBLANK('- G -'!C6:'- G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>
        <f>'- G -'!B7</f>
        <v>25</v>
      </c>
      <c r="B5" s="1">
        <f>IF('- G -'!C7&lt;&gt;"",'- G -'!C7,"")</f>
      </c>
      <c r="C5" s="1" t="str">
        <f>'- G -'!D7</f>
        <v>-</v>
      </c>
      <c r="D5" s="1">
        <f>IF('- G -'!E7&lt;&gt;"",'- G -'!E7,"")</f>
      </c>
      <c r="E5" s="3">
        <f>'- G -'!F7</f>
        <v>26</v>
      </c>
      <c r="F5" s="1">
        <f>COUNTBLANK('- G -'!C7:'- G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>
        <f>'- G -'!B8</f>
        <v>25</v>
      </c>
      <c r="B6" s="1">
        <f>IF('- G -'!C8&lt;&gt;"",'- G -'!C8,"")</f>
      </c>
      <c r="C6" s="1" t="str">
        <f>'- G -'!D8</f>
        <v>-</v>
      </c>
      <c r="D6" s="1">
        <f>IF('- G -'!E8&lt;&gt;"",'- G -'!E8,"")</f>
      </c>
      <c r="E6" s="3">
        <f>'- G -'!F8</f>
        <v>27</v>
      </c>
      <c r="F6" s="1">
        <f>COUNTBLANK('- G -'!C8:'- G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>
        <f>'- G -'!B9</f>
        <v>28</v>
      </c>
      <c r="B7" s="1">
        <f>IF('- G -'!C9&lt;&gt;"",'- G -'!C9,"")</f>
      </c>
      <c r="C7" s="1" t="str">
        <f>'- G -'!D9</f>
        <v>-</v>
      </c>
      <c r="D7" s="1">
        <f>IF('- G -'!E9&lt;&gt;"",'- G -'!E9,"")</f>
      </c>
      <c r="E7" s="3">
        <f>'- G -'!F9</f>
        <v>26</v>
      </c>
      <c r="F7" s="1">
        <f>COUNTBLANK('- G -'!C9:'- G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>
        <f>'- G -'!B10</f>
        <v>28</v>
      </c>
      <c r="B8" s="1">
        <f>IF('- G -'!C10&lt;&gt;"",'- G -'!C10,"")</f>
      </c>
      <c r="C8" s="1" t="str">
        <f>'- G -'!D10</f>
        <v>-</v>
      </c>
      <c r="D8" s="1">
        <f>IF('- G -'!E10&lt;&gt;"",'- G -'!E10,"")</f>
      </c>
      <c r="E8" s="3">
        <f>'- G -'!F10</f>
        <v>25</v>
      </c>
      <c r="F8" s="1">
        <f>COUNTBLANK('- G -'!C10:'- G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>
        <f>'- G -'!B11</f>
        <v>26</v>
      </c>
      <c r="B9" s="1">
        <f>IF('- G -'!C11&lt;&gt;"",'- G -'!C11,"")</f>
      </c>
      <c r="C9" s="1" t="str">
        <f>'- G -'!D11</f>
        <v>-</v>
      </c>
      <c r="D9" s="1">
        <f>IF('- G -'!E11&lt;&gt;"",'- G -'!E11,"")</f>
      </c>
      <c r="E9" s="3">
        <f>'- G -'!F11</f>
        <v>27</v>
      </c>
      <c r="F9" s="1">
        <f>COUNTBLANK('- G -'!C11:'- G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39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>
        <f>G2</f>
        <v>25</v>
      </c>
      <c r="G16">
        <f aca="true" t="shared" si="28" ref="G16:M16">G10</f>
        <v>0</v>
      </c>
      <c r="H16">
        <f t="shared" si="28"/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>
        <f>IF($M16&gt;=$M17,$F16,$F17)</f>
        <v>25</v>
      </c>
      <c r="P16">
        <f>VLOOKUP(O16,$F$16:$M$25,8,FALSE)</f>
        <v>0</v>
      </c>
      <c r="S16">
        <f>IF($P16&gt;=$P18,$O16,$O18)</f>
        <v>25</v>
      </c>
      <c r="T16">
        <f>VLOOKUP(S16,$O$16:$P$25,2,FALSE)</f>
        <v>0</v>
      </c>
      <c r="W16">
        <f>IF($T16&gt;=$T19,$S16,$S19)</f>
        <v>25</v>
      </c>
      <c r="X16">
        <f>VLOOKUP(W16,$S$16:$T$25,2,FALSE)</f>
        <v>0</v>
      </c>
      <c r="AA16">
        <f>W16</f>
        <v>25</v>
      </c>
      <c r="AB16">
        <f>VLOOKUP(AA16,W16:X25,2,FALSE)</f>
        <v>0</v>
      </c>
      <c r="AE16">
        <f>AA16</f>
        <v>25</v>
      </c>
      <c r="AF16">
        <f>VLOOKUP(AE16,AA16:AB25,2,FALSE)</f>
        <v>0</v>
      </c>
      <c r="AI16">
        <f>AE16</f>
        <v>25</v>
      </c>
      <c r="AJ16">
        <f>VLOOKUP(AI16,AE16:AF25,2,FALSE)</f>
        <v>0</v>
      </c>
    </row>
    <row r="17" spans="6:36" ht="12.75">
      <c r="F17">
        <f>N2</f>
        <v>26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>
        <f>IF($M17&lt;=$M16,$F17,$F16)</f>
        <v>26</v>
      </c>
      <c r="P17">
        <f>VLOOKUP(O17,$F$16:$M$25,8,FALSE)</f>
        <v>0</v>
      </c>
      <c r="S17">
        <f>O17</f>
        <v>26</v>
      </c>
      <c r="T17">
        <f>VLOOKUP(S17,$O$16:$P$25,2,FALSE)</f>
        <v>0</v>
      </c>
      <c r="W17">
        <f>S17</f>
        <v>26</v>
      </c>
      <c r="X17">
        <f>VLOOKUP(W17,$S$16:$T$25,2,FALSE)</f>
        <v>0</v>
      </c>
      <c r="AA17">
        <f>IF(X17&gt;=X18,W17,W18)</f>
        <v>26</v>
      </c>
      <c r="AB17">
        <f>VLOOKUP(AA17,W16:X25,2,FALSE)</f>
        <v>0</v>
      </c>
      <c r="AE17">
        <f>IF(AB17&gt;=AB19,AA17,AA19)</f>
        <v>26</v>
      </c>
      <c r="AF17">
        <f>VLOOKUP(AE17,AA16:AB25,2,FALSE)</f>
        <v>0</v>
      </c>
      <c r="AI17">
        <f>AE17</f>
        <v>26</v>
      </c>
      <c r="AJ17">
        <f>VLOOKUP(AI17,AE16:AF25,2,FALSE)</f>
        <v>0</v>
      </c>
    </row>
    <row r="18" spans="6:36" ht="12.75">
      <c r="F18">
        <f>U2</f>
        <v>27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>
        <f>F18</f>
        <v>27</v>
      </c>
      <c r="P18">
        <f>VLOOKUP(O18,$F$16:$M$25,8,FALSE)</f>
        <v>0</v>
      </c>
      <c r="S18">
        <f>IF($P18&lt;=$P16,$O18,$O16)</f>
        <v>27</v>
      </c>
      <c r="T18">
        <f>VLOOKUP(S18,$O$16:$P$25,2,FALSE)</f>
        <v>0</v>
      </c>
      <c r="W18">
        <f>S18</f>
        <v>27</v>
      </c>
      <c r="X18">
        <f>VLOOKUP(W18,$S$16:$T$25,2,FALSE)</f>
        <v>0</v>
      </c>
      <c r="AA18">
        <f>IF(X18&lt;=X17,W18,W17)</f>
        <v>27</v>
      </c>
      <c r="AB18">
        <f>VLOOKUP(AA18,W16:X25,2,FALSE)</f>
        <v>0</v>
      </c>
      <c r="AE18">
        <f>AA18</f>
        <v>27</v>
      </c>
      <c r="AF18">
        <f>VLOOKUP(AE18,AA16:AB25,2,FALSE)</f>
        <v>0</v>
      </c>
      <c r="AI18">
        <f>IF(AF18&gt;=AF19,AE18,AE19)</f>
        <v>27</v>
      </c>
      <c r="AJ18">
        <f>VLOOKUP(AI18,AE16:AF25,2,FALSE)</f>
        <v>0</v>
      </c>
    </row>
    <row r="19" spans="6:36" ht="12.75">
      <c r="F19">
        <f>AB2</f>
        <v>28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>
        <f>F19</f>
        <v>28</v>
      </c>
      <c r="P19">
        <f>VLOOKUP(O19,$F$16:$M$25,8,FALSE)</f>
        <v>0</v>
      </c>
      <c r="S19">
        <f>O19</f>
        <v>28</v>
      </c>
      <c r="T19">
        <f>VLOOKUP(S19,$O$16:$P$25,2,FALSE)</f>
        <v>0</v>
      </c>
      <c r="W19">
        <f>IF($T19&lt;=$T16,$S19,$S16)</f>
        <v>28</v>
      </c>
      <c r="X19">
        <f>VLOOKUP(W19,$S$16:$T$25,2,FALSE)</f>
        <v>0</v>
      </c>
      <c r="AA19">
        <f>W19</f>
        <v>28</v>
      </c>
      <c r="AB19">
        <f>VLOOKUP(AA19,W16:X25,2,FALSE)</f>
        <v>0</v>
      </c>
      <c r="AE19">
        <f>IF(AB19&lt;=AB17,AA19,AA17)</f>
        <v>28</v>
      </c>
      <c r="AF19">
        <f>VLOOKUP(AE19,AA16:AB25,2,FALSE)</f>
        <v>0</v>
      </c>
      <c r="AI19">
        <f>IF(AF19&lt;=AF18,AE19,AE18)</f>
        <v>28</v>
      </c>
      <c r="AJ19">
        <f>VLOOKUP(AI19,AE16:AF25,2,FALSE)</f>
        <v>0</v>
      </c>
    </row>
    <row r="28" spans="6:37" ht="12.75">
      <c r="F28">
        <f>AI16</f>
        <v>25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>
        <f>IF(AND($J28=$J29,$M29&gt;$M28),$F29,$F28)</f>
        <v>25</v>
      </c>
      <c r="P28">
        <f>VLOOKUP(O28,$F$28:$M$37,5,FALSE)</f>
        <v>0</v>
      </c>
      <c r="Q28">
        <f>VLOOKUP(O28,$F$28:$M$37,8,FALSE)</f>
        <v>0</v>
      </c>
      <c r="S28">
        <f>IF(AND(P28=P30,Q30&gt;Q28),O30,O28)</f>
        <v>25</v>
      </c>
      <c r="T28">
        <f>VLOOKUP(S28,$O$28:$Q$37,2,FALSE)</f>
        <v>0</v>
      </c>
      <c r="U28">
        <f>VLOOKUP(S28,$O$28:$Q$37,3,FALSE)</f>
        <v>0</v>
      </c>
      <c r="W28">
        <f>IF(AND(T28=T31,U31&gt;U28),S31,S28)</f>
        <v>25</v>
      </c>
      <c r="X28">
        <f>VLOOKUP(W28,$S$28:$U$37,2,FALSE)</f>
        <v>0</v>
      </c>
      <c r="Y28">
        <f>VLOOKUP(W28,$S$28:$U$37,3,FALSE)</f>
        <v>0</v>
      </c>
      <c r="AA28">
        <f>W28</f>
        <v>25</v>
      </c>
      <c r="AB28">
        <f>VLOOKUP(AA28,W28:Y37,2,FALSE)</f>
        <v>0</v>
      </c>
      <c r="AC28">
        <f>VLOOKUP(AA28,W28:Y37,3,FALSE)</f>
        <v>0</v>
      </c>
      <c r="AE28">
        <f>AA28</f>
        <v>25</v>
      </c>
      <c r="AF28">
        <f>VLOOKUP(AE28,AA28:AC37,2,FALSE)</f>
        <v>0</v>
      </c>
      <c r="AG28">
        <f>VLOOKUP(AE28,AA28:AC37,3,FALSE)</f>
        <v>0</v>
      </c>
      <c r="AI28">
        <f>AE28</f>
        <v>25</v>
      </c>
      <c r="AJ28">
        <f>VLOOKUP(AI28,AE28:AG37,2,FALSE)</f>
        <v>0</v>
      </c>
      <c r="AK28">
        <f>VLOOKUP(AI28,AE28:AG37,3,FALSE)</f>
        <v>0</v>
      </c>
    </row>
    <row r="29" spans="6:37" ht="12.75">
      <c r="F29">
        <f>AI17</f>
        <v>26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>
        <f>IF(AND($J28=$J29,$M29&gt;$M28),$F28,$F29)</f>
        <v>26</v>
      </c>
      <c r="P29">
        <f>VLOOKUP(O29,$F$28:$M$37,5,FALSE)</f>
        <v>0</v>
      </c>
      <c r="Q29">
        <f>VLOOKUP(O29,$F$28:$M$37,8,FALSE)</f>
        <v>0</v>
      </c>
      <c r="S29">
        <f>O29</f>
        <v>26</v>
      </c>
      <c r="T29">
        <f>VLOOKUP(S29,$O$28:$Q$37,2,FALSE)</f>
        <v>0</v>
      </c>
      <c r="U29">
        <f>VLOOKUP(S29,$O$28:$Q$37,3,FALSE)</f>
        <v>0</v>
      </c>
      <c r="W29">
        <f>S29</f>
        <v>26</v>
      </c>
      <c r="X29">
        <f>VLOOKUP(W29,$S$28:$U$37,2,FALSE)</f>
        <v>0</v>
      </c>
      <c r="Y29">
        <f>VLOOKUP(W29,$S$28:$U$37,3,FALSE)</f>
        <v>0</v>
      </c>
      <c r="AA29">
        <f>IF(AND(X29=X30,Y30&gt;Y29),W30,W29)</f>
        <v>26</v>
      </c>
      <c r="AB29">
        <f>VLOOKUP(AA29,W28:Y37,2,FALSE)</f>
        <v>0</v>
      </c>
      <c r="AC29">
        <f>VLOOKUP(AA29,W28:Y37,3,FALSE)</f>
        <v>0</v>
      </c>
      <c r="AE29">
        <f>IF(AND(AB29=AB31,AC31&gt;AC29),AA31,AA29)</f>
        <v>26</v>
      </c>
      <c r="AF29">
        <f>VLOOKUP(AE29,AA28:AC37,2,FALSE)</f>
        <v>0</v>
      </c>
      <c r="AG29">
        <f>VLOOKUP(AE29,AA28:AC37,3,FALSE)</f>
        <v>0</v>
      </c>
      <c r="AI29">
        <f>AE29</f>
        <v>26</v>
      </c>
      <c r="AJ29">
        <f>VLOOKUP(AI29,AE28:AG37,2,FALSE)</f>
        <v>0</v>
      </c>
      <c r="AK29">
        <f>VLOOKUP(AI29,AE28:AG37,3,FALSE)</f>
        <v>0</v>
      </c>
    </row>
    <row r="30" spans="6:37" ht="12.75">
      <c r="F30">
        <f>AI18</f>
        <v>27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>
        <f>F30</f>
        <v>27</v>
      </c>
      <c r="P30">
        <f>VLOOKUP(O30,$F$28:$M$37,5,FALSE)</f>
        <v>0</v>
      </c>
      <c r="Q30">
        <f>VLOOKUP(O30,$F$28:$M$37,8,FALSE)</f>
        <v>0</v>
      </c>
      <c r="S30">
        <f>IF(AND($P28=P30,Q30&gt;Q28),O28,O30)</f>
        <v>27</v>
      </c>
      <c r="T30">
        <f>VLOOKUP(S30,$O$28:$Q$37,2,FALSE)</f>
        <v>0</v>
      </c>
      <c r="U30">
        <f>VLOOKUP(S30,$O$28:$Q$37,3,FALSE)</f>
        <v>0</v>
      </c>
      <c r="W30">
        <f>S30</f>
        <v>27</v>
      </c>
      <c r="X30">
        <f>VLOOKUP(W30,$S$28:$U$37,2,FALSE)</f>
        <v>0</v>
      </c>
      <c r="Y30">
        <f>VLOOKUP(W30,$S$28:$U$37,3,FALSE)</f>
        <v>0</v>
      </c>
      <c r="AA30">
        <f>IF(AND(X29=X30,Y30&gt;Y29),W29,W30)</f>
        <v>27</v>
      </c>
      <c r="AB30">
        <f>VLOOKUP(AA30,W28:Y37,2,FALSE)</f>
        <v>0</v>
      </c>
      <c r="AC30">
        <f>VLOOKUP(AA30,W28:Y37,3,FALSE)</f>
        <v>0</v>
      </c>
      <c r="AE30">
        <f>AA30</f>
        <v>27</v>
      </c>
      <c r="AF30">
        <f>VLOOKUP(AE30,AA28:AC37,2,FALSE)</f>
        <v>0</v>
      </c>
      <c r="AG30">
        <f>VLOOKUP(AE30,AA28:AC37,3,FALSE)</f>
        <v>0</v>
      </c>
      <c r="AI30">
        <f>IF(AND(AF30=AF31,AG31&gt;AG30),AE31,AE30)</f>
        <v>27</v>
      </c>
      <c r="AJ30">
        <f>VLOOKUP(AI30,AE28:AG37,2,FALSE)</f>
        <v>0</v>
      </c>
      <c r="AK30">
        <f>VLOOKUP(AI30,AE28:AG37,3,FALSE)</f>
        <v>0</v>
      </c>
    </row>
    <row r="31" spans="6:37" ht="12.75">
      <c r="F31">
        <f>AI19</f>
        <v>28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>
        <f>F31</f>
        <v>28</v>
      </c>
      <c r="P31">
        <f>VLOOKUP(O31,$F$28:$M$37,5,FALSE)</f>
        <v>0</v>
      </c>
      <c r="Q31">
        <f>VLOOKUP(O31,$F$28:$M$37,8,FALSE)</f>
        <v>0</v>
      </c>
      <c r="S31">
        <f>O31</f>
        <v>28</v>
      </c>
      <c r="T31">
        <f>VLOOKUP(S31,$O$28:$Q$37,2,FALSE)</f>
        <v>0</v>
      </c>
      <c r="U31">
        <f>VLOOKUP(S31,$O$28:$Q$37,3,FALSE)</f>
        <v>0</v>
      </c>
      <c r="W31">
        <f>IF(AND(T28=T31,U31&gt;U28),S28,S31)</f>
        <v>28</v>
      </c>
      <c r="X31">
        <f>VLOOKUP(W31,$S$28:$U$37,2,FALSE)</f>
        <v>0</v>
      </c>
      <c r="Y31">
        <f>VLOOKUP(W31,$S$28:$U$37,3,FALSE)</f>
        <v>0</v>
      </c>
      <c r="AA31">
        <f>W31</f>
        <v>28</v>
      </c>
      <c r="AB31">
        <f>VLOOKUP(AA31,W28:Y37,2,FALSE)</f>
        <v>0</v>
      </c>
      <c r="AC31">
        <f>VLOOKUP(AA31,W28:Y37,3,FALSE)</f>
        <v>0</v>
      </c>
      <c r="AE31">
        <f>IF(AND(AB29=AB31,AC31&gt;AC29),AA29,AA31)</f>
        <v>28</v>
      </c>
      <c r="AF31">
        <f>VLOOKUP(AE31,AA28:AC37,2,FALSE)</f>
        <v>0</v>
      </c>
      <c r="AG31">
        <f>VLOOKUP(AE31,AA28:AC37,3,FALSE)</f>
        <v>0</v>
      </c>
      <c r="AI31">
        <f>IF(AND(AF30=AF31,AG31&gt;AG30),AE30,AE31)</f>
        <v>28</v>
      </c>
      <c r="AJ31">
        <f>VLOOKUP(AI31,AE28:AG37,2,FALSE)</f>
        <v>0</v>
      </c>
      <c r="AK31">
        <f>VLOOKUP(AI31,AE28:AG37,3,FALSE)</f>
        <v>0</v>
      </c>
    </row>
    <row r="40" spans="6:38" ht="12.75">
      <c r="F40">
        <f>AI28</f>
        <v>25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>
        <f>IF(AND(J40=J41,M40=M41,K41&gt;K40),F41,F40)</f>
        <v>25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>
        <f>IF(AND(P40=P42,Q40=Q42,R42&gt;R40),O42,O40)</f>
        <v>25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>
        <f>IF(AND(T40=T43,U40=U43,V43&gt;V40),S43,S40)</f>
        <v>25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>
        <f>W40</f>
        <v>25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>
        <f>AA40</f>
        <v>25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>
        <f>AE40</f>
        <v>25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>
        <f>AI29</f>
        <v>26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>
        <f>IF(AND(J40=J41,M40=M41,K41&gt;K40),F40,F41)</f>
        <v>26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>
        <f>O41</f>
        <v>26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>
        <f>S41</f>
        <v>26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>
        <f>IF(AND(X41=X42,Y41=Y42,Z42&gt;Z41),W42,W41)</f>
        <v>26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>
        <f>IF(AND(AB41=AB43,AC41=AC43,AD43&gt;AD41),AA43,AA41)</f>
        <v>26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>
        <f>AE41</f>
        <v>26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>
        <f>AI30</f>
        <v>27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>
        <f>F42</f>
        <v>27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>
        <f>IF(AND(P40=P42,Q40=Q42,R42&gt;R40),O40,O42)</f>
        <v>27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>
        <f>S42</f>
        <v>27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>
        <f>IF(AND(X41=X42,Y41=Y42,Z42&gt;Z41),W41,W42)</f>
        <v>27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>
        <f>AA42</f>
        <v>27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>
        <f>IF(AND(AF42=AF43,AG42=AG43,AH43&gt;AH42),AE43,AE42)</f>
        <v>27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>
        <f>AI31</f>
        <v>28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>
        <f>F43</f>
        <v>28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>
        <f>O43</f>
        <v>28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>
        <f>IF(AND(T40=T43,U40=U43,V43&gt;V40),S40,S43)</f>
        <v>28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>
        <f>W43</f>
        <v>28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>
        <f>IF(AND(AB41=AB43,AC41=AC43,AD43&gt;AD41),AA41,AA43)</f>
        <v>28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>
        <f>IF(AND(AF42=AF43,AG42=AG43,AH43&gt;AH42),AE42,AE43)</f>
        <v>28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40</v>
      </c>
    </row>
    <row r="52" spans="6:13" ht="12.75">
      <c r="F52">
        <f>AI40</f>
        <v>25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>
        <f>AI41</f>
        <v>26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>
        <f>AI42</f>
        <v>27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>
        <f>AI43</f>
        <v>28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L55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F3" sqref="F3"/>
    </sheetView>
  </sheetViews>
  <sheetFormatPr defaultColWidth="3.7109375" defaultRowHeight="12.75"/>
  <cols>
    <col min="1" max="1" width="9.140625" style="0" customWidth="1"/>
    <col min="2" max="2" width="2.7109375" style="0" customWidth="1"/>
    <col min="3" max="3" width="1.421875" style="0" customWidth="1"/>
    <col min="4" max="4" width="2.7109375" style="0" customWidth="1"/>
    <col min="5" max="5" width="9.140625" style="0" customWidth="1"/>
    <col min="6" max="6" width="11.421875" style="0" customWidth="1"/>
  </cols>
  <sheetData>
    <row r="2" spans="1:28" ht="12.75">
      <c r="A2" s="399" t="s">
        <v>41</v>
      </c>
      <c r="B2" s="399"/>
      <c r="C2" s="399"/>
      <c r="D2" s="399"/>
      <c r="E2" s="399"/>
      <c r="G2">
        <f>IF('- H -'!Q7&lt;&gt;"",'- H -'!Q7,"")</f>
        <v>29</v>
      </c>
      <c r="N2">
        <f>IF('- H -'!Q9&lt;&gt;"",'- H -'!Q9,"")</f>
        <v>30</v>
      </c>
      <c r="U2">
        <f>IF('- H -'!Q11&lt;&gt;"",'- H -'!Q11,"")</f>
        <v>31</v>
      </c>
      <c r="AB2">
        <f>IF('- H -'!Q13&lt;&gt;"",'- H -'!Q13,"")</f>
        <v>32</v>
      </c>
    </row>
    <row r="3" spans="6:33" ht="12.75">
      <c r="F3" t="s">
        <v>68</v>
      </c>
      <c r="G3" t="s">
        <v>14</v>
      </c>
      <c r="H3" t="s">
        <v>16</v>
      </c>
      <c r="I3" t="s">
        <v>17</v>
      </c>
      <c r="J3" t="s">
        <v>18</v>
      </c>
      <c r="K3" t="s">
        <v>19</v>
      </c>
      <c r="L3" t="s">
        <v>20</v>
      </c>
      <c r="N3" t="s">
        <v>14</v>
      </c>
      <c r="O3" t="s">
        <v>16</v>
      </c>
      <c r="P3" t="s">
        <v>17</v>
      </c>
      <c r="Q3" t="s">
        <v>18</v>
      </c>
      <c r="R3" t="s">
        <v>19</v>
      </c>
      <c r="S3" t="s">
        <v>20</v>
      </c>
      <c r="U3" t="s">
        <v>14</v>
      </c>
      <c r="V3" t="s">
        <v>16</v>
      </c>
      <c r="W3" t="s">
        <v>17</v>
      </c>
      <c r="X3" t="s">
        <v>18</v>
      </c>
      <c r="Y3" t="s">
        <v>19</v>
      </c>
      <c r="Z3" t="s">
        <v>20</v>
      </c>
      <c r="AB3" t="s">
        <v>14</v>
      </c>
      <c r="AC3" t="s">
        <v>16</v>
      </c>
      <c r="AD3" t="s">
        <v>17</v>
      </c>
      <c r="AE3" t="s">
        <v>18</v>
      </c>
      <c r="AF3" t="s">
        <v>19</v>
      </c>
      <c r="AG3" t="s">
        <v>20</v>
      </c>
    </row>
    <row r="4" spans="1:33" ht="12.75">
      <c r="A4" s="2">
        <f>'- H -'!B6</f>
        <v>31</v>
      </c>
      <c r="B4" s="1">
        <f>IF('- H -'!C6&lt;&gt;"",'- H -'!C6,"")</f>
      </c>
      <c r="C4" s="1" t="str">
        <f>'- H -'!D6</f>
        <v>-</v>
      </c>
      <c r="D4" s="1">
        <f>IF('- H -'!E6&lt;&gt;"",'- H -'!E6,"")</f>
      </c>
      <c r="E4" s="3">
        <f>'- H -'!F6</f>
        <v>32</v>
      </c>
      <c r="F4" s="1">
        <f>COUNTBLANK('- H -'!C6:'- H -'!E6)</f>
        <v>2</v>
      </c>
      <c r="G4">
        <f aca="true" t="shared" si="0" ref="G4:G9">IF(AND(F4=0,OR($A4=$G$2,$E4=$G$2)),1,0)</f>
        <v>0</v>
      </c>
      <c r="H4">
        <f aca="true" t="shared" si="1" ref="H4:H9">IF(AND(F4=0,OR(AND($A4=$G$2,$B4&gt;$D4),AND($E4=$G$2,$D4&gt;$B4))),1,0)</f>
        <v>0</v>
      </c>
      <c r="I4">
        <f aca="true" t="shared" si="2" ref="I4:I9">IF(AND(F4=0,G4=1,$B4=$D4),1,0)</f>
        <v>0</v>
      </c>
      <c r="J4">
        <f aca="true" t="shared" si="3" ref="J4:J9">IF(AND(F4=0,OR(AND($A4=$G$2,$B4&lt;$D4),AND($E4=$G$2,$D4&lt;$B4))),1,0)</f>
        <v>0</v>
      </c>
      <c r="K4">
        <f aca="true" t="shared" si="4" ref="K4:K9">IF(F4&gt;0,0,IF($A4=$G$2,$B4,IF($E4=$G$2,$D4,0)))</f>
        <v>0</v>
      </c>
      <c r="L4">
        <f aca="true" t="shared" si="5" ref="L4:L9">IF(F4&gt;0,0,IF($A4=$G$2,$D4,IF($E4=$G$2,$B4,0)))</f>
        <v>0</v>
      </c>
      <c r="N4">
        <f aca="true" t="shared" si="6" ref="N4:N9">IF(AND(F4=0,OR($A4=$N$2,$E4=$N$2)),1,0)</f>
        <v>0</v>
      </c>
      <c r="O4">
        <f aca="true" t="shared" si="7" ref="O4:O9">IF(AND(F4=0,OR(AND($A4=$N$2,$B4&gt;$D4),AND($E4=$N$2,$D4&gt;$B4))),1,0)</f>
        <v>0</v>
      </c>
      <c r="P4">
        <f aca="true" t="shared" si="8" ref="P4:P9">IF(AND(F4=0,N4=1,$B4=$D4),1,0)</f>
        <v>0</v>
      </c>
      <c r="Q4">
        <f aca="true" t="shared" si="9" ref="Q4:Q9">IF(AND(F4=0,OR(AND($A4=$N$2,$B4&lt;$D4),AND($E4=$N$2,$D4&lt;$B4))),1,0)</f>
        <v>0</v>
      </c>
      <c r="R4">
        <f aca="true" t="shared" si="10" ref="R4:R9">IF(F4&gt;0,0,IF($A4=$N$2,$B4,IF($E4=$N$2,$D4,0)))</f>
        <v>0</v>
      </c>
      <c r="S4">
        <f aca="true" t="shared" si="11" ref="S4:S9">IF(F4&gt;0,0,IF($A4=$N$2,$D4,IF($E4=$N$2,$B4,0)))</f>
        <v>0</v>
      </c>
      <c r="U4">
        <f aca="true" t="shared" si="12" ref="U4:U9">IF(AND(F4=0,OR($A4=$U$2,$E4=$U$2)),1,0)</f>
        <v>0</v>
      </c>
      <c r="V4">
        <f aca="true" t="shared" si="13" ref="V4:V9">IF(AND(F4=0,OR(AND($A4=$U$2,$B4&gt;$D4),AND($E4=$U$2,$D4&gt;$B4))),1,0)</f>
        <v>0</v>
      </c>
      <c r="W4">
        <f aca="true" t="shared" si="14" ref="W4:W9">IF(AND(F4=0,U4=1,$B4=$D4),1,0)</f>
        <v>0</v>
      </c>
      <c r="X4">
        <f aca="true" t="shared" si="15" ref="X4:X9">IF(AND(F4=0,OR(AND($A4=$U$2,$B4&lt;$D4),AND($E4=$U$2,$D4&lt;$B4))),1,0)</f>
        <v>0</v>
      </c>
      <c r="Y4">
        <f aca="true" t="shared" si="16" ref="Y4:Y9">IF(F4&gt;0,0,IF($A4=$U$2,$B4,IF($E4=$U$2,$D4,0)))</f>
        <v>0</v>
      </c>
      <c r="Z4">
        <f aca="true" t="shared" si="17" ref="Z4:Z9">IF(F4&gt;0,0,IF($A4=$U$2,$D4,IF($E4=$U$2,$B4,0)))</f>
        <v>0</v>
      </c>
      <c r="AB4">
        <f aca="true" t="shared" si="18" ref="AB4:AB9">IF(AND(F4=0,OR($A4=$AB$2,$E4=$AB$2)),1,0)</f>
        <v>0</v>
      </c>
      <c r="AC4">
        <f aca="true" t="shared" si="19" ref="AC4:AC9">IF(AND(F4=0,OR(AND($A4=$AB$2,$B4&gt;$D4),AND($E4=$AB$2,$D4&gt;$B4))),1,0)</f>
        <v>0</v>
      </c>
      <c r="AD4">
        <f aca="true" t="shared" si="20" ref="AD4:AD9">IF(AND(F4=0,AB4=1,$B4=$D4),1,0)</f>
        <v>0</v>
      </c>
      <c r="AE4">
        <f aca="true" t="shared" si="21" ref="AE4:AE9">IF(AND(F4=0,OR(AND($A4=$AB$2,$B4&lt;$D4),AND($E4=$AB$2,$D4&lt;$B4))),1,0)</f>
        <v>0</v>
      </c>
      <c r="AF4">
        <f aca="true" t="shared" si="22" ref="AF4:AF9">IF(F4&gt;0,0,IF($A4=$AB$2,$B4,IF($E4=$AB$2,$D4,0)))</f>
        <v>0</v>
      </c>
      <c r="AG4">
        <f aca="true" t="shared" si="23" ref="AG4:AG9">IF(F4&gt;0,0,IF($A4=$AB$2,$D4,IF($E4=$AB$2,$B4,0)))</f>
        <v>0</v>
      </c>
    </row>
    <row r="5" spans="1:33" ht="12.75">
      <c r="A5" s="2">
        <f>'- H -'!B7</f>
        <v>29</v>
      </c>
      <c r="B5" s="1">
        <f>IF('- H -'!C7&lt;&gt;"",'- H -'!C7,"")</f>
      </c>
      <c r="C5" s="1" t="str">
        <f>'- H -'!D7</f>
        <v>-</v>
      </c>
      <c r="D5" s="1">
        <f>IF('- H -'!E7&lt;&gt;"",'- H -'!E7,"")</f>
      </c>
      <c r="E5" s="3">
        <f>'- H -'!F7</f>
        <v>30</v>
      </c>
      <c r="F5" s="1">
        <f>COUNTBLANK('- H -'!C7:'- H -'!E7)</f>
        <v>2</v>
      </c>
      <c r="G5">
        <f t="shared" si="0"/>
        <v>0</v>
      </c>
      <c r="H5">
        <f t="shared" si="1"/>
        <v>0</v>
      </c>
      <c r="I5">
        <f t="shared" si="2"/>
        <v>0</v>
      </c>
      <c r="J5">
        <f t="shared" si="3"/>
        <v>0</v>
      </c>
      <c r="K5">
        <f t="shared" si="4"/>
        <v>0</v>
      </c>
      <c r="L5">
        <f t="shared" si="5"/>
        <v>0</v>
      </c>
      <c r="N5">
        <f t="shared" si="6"/>
        <v>0</v>
      </c>
      <c r="O5">
        <f t="shared" si="7"/>
        <v>0</v>
      </c>
      <c r="P5">
        <f t="shared" si="8"/>
        <v>0</v>
      </c>
      <c r="Q5">
        <f t="shared" si="9"/>
        <v>0</v>
      </c>
      <c r="R5">
        <f t="shared" si="10"/>
        <v>0</v>
      </c>
      <c r="S5">
        <f t="shared" si="11"/>
        <v>0</v>
      </c>
      <c r="U5">
        <f t="shared" si="12"/>
        <v>0</v>
      </c>
      <c r="V5">
        <f t="shared" si="13"/>
        <v>0</v>
      </c>
      <c r="W5">
        <f t="shared" si="14"/>
        <v>0</v>
      </c>
      <c r="X5">
        <f t="shared" si="15"/>
        <v>0</v>
      </c>
      <c r="Y5">
        <f t="shared" si="16"/>
        <v>0</v>
      </c>
      <c r="Z5">
        <f t="shared" si="17"/>
        <v>0</v>
      </c>
      <c r="AB5">
        <f t="shared" si="18"/>
        <v>0</v>
      </c>
      <c r="AC5">
        <f t="shared" si="19"/>
        <v>0</v>
      </c>
      <c r="AD5">
        <f t="shared" si="20"/>
        <v>0</v>
      </c>
      <c r="AE5">
        <f t="shared" si="21"/>
        <v>0</v>
      </c>
      <c r="AF5">
        <f t="shared" si="22"/>
        <v>0</v>
      </c>
      <c r="AG5">
        <f t="shared" si="23"/>
        <v>0</v>
      </c>
    </row>
    <row r="6" spans="1:33" ht="12.75">
      <c r="A6" s="2">
        <f>'- H -'!B8</f>
        <v>32</v>
      </c>
      <c r="B6" s="1">
        <f>IF('- H -'!C8&lt;&gt;"",'- H -'!C8,"")</f>
      </c>
      <c r="C6" s="1" t="str">
        <f>'- H -'!D8</f>
        <v>-</v>
      </c>
      <c r="D6" s="1">
        <f>IF('- H -'!E8&lt;&gt;"",'- H -'!E8,"")</f>
      </c>
      <c r="E6" s="3">
        <f>'- H -'!F8</f>
        <v>30</v>
      </c>
      <c r="F6" s="1">
        <f>COUNTBLANK('- H -'!C8:'- H -'!E8)</f>
        <v>2</v>
      </c>
      <c r="G6">
        <f t="shared" si="0"/>
        <v>0</v>
      </c>
      <c r="H6">
        <f t="shared" si="1"/>
        <v>0</v>
      </c>
      <c r="I6">
        <f t="shared" si="2"/>
        <v>0</v>
      </c>
      <c r="J6">
        <f t="shared" si="3"/>
        <v>0</v>
      </c>
      <c r="K6">
        <f t="shared" si="4"/>
        <v>0</v>
      </c>
      <c r="L6">
        <f t="shared" si="5"/>
        <v>0</v>
      </c>
      <c r="N6">
        <f t="shared" si="6"/>
        <v>0</v>
      </c>
      <c r="O6">
        <f t="shared" si="7"/>
        <v>0</v>
      </c>
      <c r="P6">
        <f t="shared" si="8"/>
        <v>0</v>
      </c>
      <c r="Q6">
        <f t="shared" si="9"/>
        <v>0</v>
      </c>
      <c r="R6">
        <f t="shared" si="10"/>
        <v>0</v>
      </c>
      <c r="S6">
        <f t="shared" si="11"/>
        <v>0</v>
      </c>
      <c r="U6">
        <f t="shared" si="12"/>
        <v>0</v>
      </c>
      <c r="V6">
        <f t="shared" si="13"/>
        <v>0</v>
      </c>
      <c r="W6">
        <f t="shared" si="14"/>
        <v>0</v>
      </c>
      <c r="X6">
        <f t="shared" si="15"/>
        <v>0</v>
      </c>
      <c r="Y6">
        <f t="shared" si="16"/>
        <v>0</v>
      </c>
      <c r="Z6">
        <f t="shared" si="17"/>
        <v>0</v>
      </c>
      <c r="AB6">
        <f t="shared" si="18"/>
        <v>0</v>
      </c>
      <c r="AC6">
        <f t="shared" si="19"/>
        <v>0</v>
      </c>
      <c r="AD6">
        <f t="shared" si="20"/>
        <v>0</v>
      </c>
      <c r="AE6">
        <f t="shared" si="21"/>
        <v>0</v>
      </c>
      <c r="AF6">
        <f t="shared" si="22"/>
        <v>0</v>
      </c>
      <c r="AG6">
        <f t="shared" si="23"/>
        <v>0</v>
      </c>
    </row>
    <row r="7" spans="1:33" ht="12.75">
      <c r="A7" s="2">
        <f>'- H -'!B9</f>
        <v>29</v>
      </c>
      <c r="B7" s="1">
        <f>IF('- H -'!C9&lt;&gt;"",'- H -'!C9,"")</f>
      </c>
      <c r="C7" s="1" t="str">
        <f>'- H -'!D9</f>
        <v>-</v>
      </c>
      <c r="D7" s="1">
        <f>IF('- H -'!E9&lt;&gt;"",'- H -'!E9,"")</f>
      </c>
      <c r="E7" s="3">
        <f>'- H -'!F9</f>
        <v>31</v>
      </c>
      <c r="F7" s="1">
        <f>COUNTBLANK('- H -'!C9:'- H -'!E9)</f>
        <v>2</v>
      </c>
      <c r="G7">
        <f t="shared" si="0"/>
        <v>0</v>
      </c>
      <c r="H7">
        <f t="shared" si="1"/>
        <v>0</v>
      </c>
      <c r="I7">
        <f t="shared" si="2"/>
        <v>0</v>
      </c>
      <c r="J7">
        <f t="shared" si="3"/>
        <v>0</v>
      </c>
      <c r="K7">
        <f t="shared" si="4"/>
        <v>0</v>
      </c>
      <c r="L7">
        <f t="shared" si="5"/>
        <v>0</v>
      </c>
      <c r="N7">
        <f t="shared" si="6"/>
        <v>0</v>
      </c>
      <c r="O7">
        <f t="shared" si="7"/>
        <v>0</v>
      </c>
      <c r="P7">
        <f t="shared" si="8"/>
        <v>0</v>
      </c>
      <c r="Q7">
        <f t="shared" si="9"/>
        <v>0</v>
      </c>
      <c r="R7">
        <f t="shared" si="10"/>
        <v>0</v>
      </c>
      <c r="S7">
        <f t="shared" si="11"/>
        <v>0</v>
      </c>
      <c r="U7">
        <f t="shared" si="12"/>
        <v>0</v>
      </c>
      <c r="V7">
        <f t="shared" si="13"/>
        <v>0</v>
      </c>
      <c r="W7">
        <f t="shared" si="14"/>
        <v>0</v>
      </c>
      <c r="X7">
        <f t="shared" si="15"/>
        <v>0</v>
      </c>
      <c r="Y7">
        <f t="shared" si="16"/>
        <v>0</v>
      </c>
      <c r="Z7">
        <f t="shared" si="17"/>
        <v>0</v>
      </c>
      <c r="AB7">
        <f t="shared" si="18"/>
        <v>0</v>
      </c>
      <c r="AC7">
        <f t="shared" si="19"/>
        <v>0</v>
      </c>
      <c r="AD7">
        <f t="shared" si="20"/>
        <v>0</v>
      </c>
      <c r="AE7">
        <f t="shared" si="21"/>
        <v>0</v>
      </c>
      <c r="AF7">
        <f t="shared" si="22"/>
        <v>0</v>
      </c>
      <c r="AG7">
        <f t="shared" si="23"/>
        <v>0</v>
      </c>
    </row>
    <row r="8" spans="1:33" ht="12.75">
      <c r="A8" s="2">
        <f>'- H -'!B10</f>
        <v>32</v>
      </c>
      <c r="B8" s="1">
        <f>IF('- H -'!C10&lt;&gt;"",'- H -'!C10,"")</f>
      </c>
      <c r="C8" s="1" t="str">
        <f>'- H -'!D10</f>
        <v>-</v>
      </c>
      <c r="D8" s="1">
        <f>IF('- H -'!E10&lt;&gt;"",'- H -'!E10,"")</f>
      </c>
      <c r="E8" s="3">
        <f>'- H -'!F10</f>
        <v>29</v>
      </c>
      <c r="F8" s="1">
        <f>COUNTBLANK('- H -'!C10:'- H -'!E10)</f>
        <v>2</v>
      </c>
      <c r="G8">
        <f t="shared" si="0"/>
        <v>0</v>
      </c>
      <c r="H8">
        <f t="shared" si="1"/>
        <v>0</v>
      </c>
      <c r="I8">
        <f t="shared" si="2"/>
        <v>0</v>
      </c>
      <c r="J8">
        <f t="shared" si="3"/>
        <v>0</v>
      </c>
      <c r="K8">
        <f t="shared" si="4"/>
        <v>0</v>
      </c>
      <c r="L8">
        <f t="shared" si="5"/>
        <v>0</v>
      </c>
      <c r="N8">
        <f t="shared" si="6"/>
        <v>0</v>
      </c>
      <c r="O8">
        <f t="shared" si="7"/>
        <v>0</v>
      </c>
      <c r="P8">
        <f t="shared" si="8"/>
        <v>0</v>
      </c>
      <c r="Q8">
        <f t="shared" si="9"/>
        <v>0</v>
      </c>
      <c r="R8">
        <f t="shared" si="10"/>
        <v>0</v>
      </c>
      <c r="S8">
        <f t="shared" si="11"/>
        <v>0</v>
      </c>
      <c r="U8">
        <f t="shared" si="12"/>
        <v>0</v>
      </c>
      <c r="V8">
        <f t="shared" si="13"/>
        <v>0</v>
      </c>
      <c r="W8">
        <f t="shared" si="14"/>
        <v>0</v>
      </c>
      <c r="X8">
        <f t="shared" si="15"/>
        <v>0</v>
      </c>
      <c r="Y8">
        <f t="shared" si="16"/>
        <v>0</v>
      </c>
      <c r="Z8">
        <f t="shared" si="17"/>
        <v>0</v>
      </c>
      <c r="AB8">
        <f t="shared" si="18"/>
        <v>0</v>
      </c>
      <c r="AC8">
        <f t="shared" si="19"/>
        <v>0</v>
      </c>
      <c r="AD8">
        <f t="shared" si="20"/>
        <v>0</v>
      </c>
      <c r="AE8">
        <f t="shared" si="21"/>
        <v>0</v>
      </c>
      <c r="AF8">
        <f t="shared" si="22"/>
        <v>0</v>
      </c>
      <c r="AG8">
        <f t="shared" si="23"/>
        <v>0</v>
      </c>
    </row>
    <row r="9" spans="1:33" ht="12.75">
      <c r="A9" s="2">
        <f>'- H -'!B11</f>
        <v>30</v>
      </c>
      <c r="B9" s="1">
        <f>IF('- H -'!C11&lt;&gt;"",'- H -'!C11,"")</f>
      </c>
      <c r="C9" s="1" t="str">
        <f>'- H -'!D11</f>
        <v>-</v>
      </c>
      <c r="D9" s="1">
        <f>IF('- H -'!E11&lt;&gt;"",'- H -'!E11,"")</f>
      </c>
      <c r="E9" s="3">
        <f>'- H -'!F11</f>
        <v>31</v>
      </c>
      <c r="F9" s="1">
        <f>COUNTBLANK('- H -'!C11:'- H -'!E11)</f>
        <v>2</v>
      </c>
      <c r="G9">
        <f t="shared" si="0"/>
        <v>0</v>
      </c>
      <c r="H9">
        <f t="shared" si="1"/>
        <v>0</v>
      </c>
      <c r="I9">
        <f t="shared" si="2"/>
        <v>0</v>
      </c>
      <c r="J9">
        <f t="shared" si="3"/>
        <v>0</v>
      </c>
      <c r="K9">
        <f t="shared" si="4"/>
        <v>0</v>
      </c>
      <c r="L9">
        <f t="shared" si="5"/>
        <v>0</v>
      </c>
      <c r="N9">
        <f t="shared" si="6"/>
        <v>0</v>
      </c>
      <c r="O9">
        <f t="shared" si="7"/>
        <v>0</v>
      </c>
      <c r="P9">
        <f t="shared" si="8"/>
        <v>0</v>
      </c>
      <c r="Q9">
        <f t="shared" si="9"/>
        <v>0</v>
      </c>
      <c r="R9">
        <f t="shared" si="10"/>
        <v>0</v>
      </c>
      <c r="S9">
        <f t="shared" si="11"/>
        <v>0</v>
      </c>
      <c r="U9">
        <f t="shared" si="12"/>
        <v>0</v>
      </c>
      <c r="V9">
        <f t="shared" si="13"/>
        <v>0</v>
      </c>
      <c r="W9">
        <f t="shared" si="14"/>
        <v>0</v>
      </c>
      <c r="X9">
        <f t="shared" si="15"/>
        <v>0</v>
      </c>
      <c r="Y9">
        <f t="shared" si="16"/>
        <v>0</v>
      </c>
      <c r="Z9">
        <f t="shared" si="17"/>
        <v>0</v>
      </c>
      <c r="AB9">
        <f t="shared" si="18"/>
        <v>0</v>
      </c>
      <c r="AC9">
        <f t="shared" si="19"/>
        <v>0</v>
      </c>
      <c r="AD9">
        <f t="shared" si="20"/>
        <v>0</v>
      </c>
      <c r="AE9">
        <f t="shared" si="21"/>
        <v>0</v>
      </c>
      <c r="AF9">
        <f t="shared" si="22"/>
        <v>0</v>
      </c>
      <c r="AG9">
        <f t="shared" si="23"/>
        <v>0</v>
      </c>
    </row>
    <row r="10" spans="7:34" ht="12.75">
      <c r="G10">
        <f aca="true" t="shared" si="24" ref="G10:L10">SUM(G4:G9)</f>
        <v>0</v>
      </c>
      <c r="H10">
        <f t="shared" si="24"/>
        <v>0</v>
      </c>
      <c r="I10">
        <f t="shared" si="24"/>
        <v>0</v>
      </c>
      <c r="J10">
        <f t="shared" si="24"/>
        <v>0</v>
      </c>
      <c r="K10">
        <f t="shared" si="24"/>
        <v>0</v>
      </c>
      <c r="L10">
        <f t="shared" si="24"/>
        <v>0</v>
      </c>
      <c r="M10">
        <f>H10*3+I10</f>
        <v>0</v>
      </c>
      <c r="N10">
        <f aca="true" t="shared" si="25" ref="N10:S10">SUM(N4:N9)</f>
        <v>0</v>
      </c>
      <c r="O10">
        <f t="shared" si="25"/>
        <v>0</v>
      </c>
      <c r="P10">
        <f t="shared" si="25"/>
        <v>0</v>
      </c>
      <c r="Q10">
        <f t="shared" si="25"/>
        <v>0</v>
      </c>
      <c r="R10">
        <f t="shared" si="25"/>
        <v>0</v>
      </c>
      <c r="S10">
        <f t="shared" si="25"/>
        <v>0</v>
      </c>
      <c r="T10">
        <f>O10*3+P10</f>
        <v>0</v>
      </c>
      <c r="U10">
        <f aca="true" t="shared" si="26" ref="U10:Z10">SUM(U4:U9)</f>
        <v>0</v>
      </c>
      <c r="V10">
        <f t="shared" si="26"/>
        <v>0</v>
      </c>
      <c r="W10">
        <f t="shared" si="26"/>
        <v>0</v>
      </c>
      <c r="X10">
        <f t="shared" si="26"/>
        <v>0</v>
      </c>
      <c r="Y10">
        <f t="shared" si="26"/>
        <v>0</v>
      </c>
      <c r="Z10">
        <f t="shared" si="26"/>
        <v>0</v>
      </c>
      <c r="AA10">
        <f>V10*3+W10</f>
        <v>0</v>
      </c>
      <c r="AB10">
        <f aca="true" t="shared" si="27" ref="AB10:AG10">SUM(AB4:AB9)</f>
        <v>0</v>
      </c>
      <c r="AC10">
        <f t="shared" si="27"/>
        <v>0</v>
      </c>
      <c r="AD10">
        <f t="shared" si="27"/>
        <v>0</v>
      </c>
      <c r="AE10">
        <f t="shared" si="27"/>
        <v>0</v>
      </c>
      <c r="AF10">
        <f t="shared" si="27"/>
        <v>0</v>
      </c>
      <c r="AG10">
        <f t="shared" si="27"/>
        <v>0</v>
      </c>
      <c r="AH10">
        <f>AC10*3+AD10</f>
        <v>0</v>
      </c>
    </row>
    <row r="14" ht="12.75">
      <c r="F14" t="s">
        <v>39</v>
      </c>
    </row>
    <row r="15" spans="7:35" ht="12.75">
      <c r="G15" t="s">
        <v>14</v>
      </c>
      <c r="H15" t="s">
        <v>16</v>
      </c>
      <c r="I15" t="s">
        <v>17</v>
      </c>
      <c r="J15" t="s">
        <v>18</v>
      </c>
      <c r="K15" t="s">
        <v>19</v>
      </c>
      <c r="L15" t="s">
        <v>20</v>
      </c>
      <c r="M15" t="s">
        <v>15</v>
      </c>
      <c r="O15" t="s">
        <v>21</v>
      </c>
      <c r="S15" t="s">
        <v>22</v>
      </c>
      <c r="W15" t="s">
        <v>23</v>
      </c>
      <c r="AA15" t="s">
        <v>24</v>
      </c>
      <c r="AE15" t="s">
        <v>25</v>
      </c>
      <c r="AI15" t="s">
        <v>26</v>
      </c>
    </row>
    <row r="16" spans="6:36" ht="12.75">
      <c r="F16">
        <f>G2</f>
        <v>29</v>
      </c>
      <c r="G16">
        <f>G10</f>
        <v>0</v>
      </c>
      <c r="H16">
        <f aca="true" t="shared" si="28" ref="H16:M16">H10</f>
        <v>0</v>
      </c>
      <c r="I16">
        <f t="shared" si="28"/>
        <v>0</v>
      </c>
      <c r="J16">
        <f t="shared" si="28"/>
        <v>0</v>
      </c>
      <c r="K16">
        <f t="shared" si="28"/>
        <v>0</v>
      </c>
      <c r="L16">
        <f t="shared" si="28"/>
        <v>0</v>
      </c>
      <c r="M16">
        <f t="shared" si="28"/>
        <v>0</v>
      </c>
      <c r="O16">
        <f>IF($M16&gt;=$M17,$F16,$F17)</f>
        <v>29</v>
      </c>
      <c r="P16">
        <f>VLOOKUP(O16,$F$16:$M$25,8,FALSE)</f>
        <v>0</v>
      </c>
      <c r="S16">
        <f>IF($P16&gt;=$P18,$O16,$O18)</f>
        <v>29</v>
      </c>
      <c r="T16">
        <f>VLOOKUP(S16,$O$16:$P$25,2,FALSE)</f>
        <v>0</v>
      </c>
      <c r="W16">
        <f>IF($T16&gt;=$T19,$S16,$S19)</f>
        <v>29</v>
      </c>
      <c r="X16">
        <f>VLOOKUP(W16,$S$16:$T$25,2,FALSE)</f>
        <v>0</v>
      </c>
      <c r="AA16">
        <f>W16</f>
        <v>29</v>
      </c>
      <c r="AB16">
        <f>VLOOKUP(AA16,W16:X25,2,FALSE)</f>
        <v>0</v>
      </c>
      <c r="AE16">
        <f>AA16</f>
        <v>29</v>
      </c>
      <c r="AF16">
        <f>VLOOKUP(AE16,AA16:AB25,2,FALSE)</f>
        <v>0</v>
      </c>
      <c r="AI16">
        <f>AE16</f>
        <v>29</v>
      </c>
      <c r="AJ16">
        <f>VLOOKUP(AI16,AE16:AF25,2,FALSE)</f>
        <v>0</v>
      </c>
    </row>
    <row r="17" spans="6:36" ht="12.75">
      <c r="F17">
        <f>N2</f>
        <v>30</v>
      </c>
      <c r="G17">
        <f aca="true" t="shared" si="29" ref="G17:M17">N10</f>
        <v>0</v>
      </c>
      <c r="H17">
        <f t="shared" si="29"/>
        <v>0</v>
      </c>
      <c r="I17">
        <f t="shared" si="29"/>
        <v>0</v>
      </c>
      <c r="J17">
        <f t="shared" si="29"/>
        <v>0</v>
      </c>
      <c r="K17">
        <f t="shared" si="29"/>
        <v>0</v>
      </c>
      <c r="L17">
        <f t="shared" si="29"/>
        <v>0</v>
      </c>
      <c r="M17">
        <f t="shared" si="29"/>
        <v>0</v>
      </c>
      <c r="O17">
        <f>IF($M17&lt;=$M16,$F17,$F16)</f>
        <v>30</v>
      </c>
      <c r="P17">
        <f>VLOOKUP(O17,$F$16:$M$25,8,FALSE)</f>
        <v>0</v>
      </c>
      <c r="S17">
        <f>O17</f>
        <v>30</v>
      </c>
      <c r="T17">
        <f>VLOOKUP(S17,$O$16:$P$25,2,FALSE)</f>
        <v>0</v>
      </c>
      <c r="W17">
        <f>S17</f>
        <v>30</v>
      </c>
      <c r="X17">
        <f>VLOOKUP(W17,$S$16:$T$25,2,FALSE)</f>
        <v>0</v>
      </c>
      <c r="AA17">
        <f>IF(X17&gt;=X18,W17,W18)</f>
        <v>30</v>
      </c>
      <c r="AB17">
        <f>VLOOKUP(AA17,W16:X25,2,FALSE)</f>
        <v>0</v>
      </c>
      <c r="AE17">
        <f>IF(AB17&gt;=AB19,AA17,AA19)</f>
        <v>30</v>
      </c>
      <c r="AF17">
        <f>VLOOKUP(AE17,AA16:AB25,2,FALSE)</f>
        <v>0</v>
      </c>
      <c r="AI17">
        <f>AE17</f>
        <v>30</v>
      </c>
      <c r="AJ17">
        <f>VLOOKUP(AI17,AE16:AF25,2,FALSE)</f>
        <v>0</v>
      </c>
    </row>
    <row r="18" spans="6:36" ht="12.75">
      <c r="F18">
        <f>U2</f>
        <v>31</v>
      </c>
      <c r="G18">
        <f aca="true" t="shared" si="30" ref="G18:M18">U10</f>
        <v>0</v>
      </c>
      <c r="H18">
        <f t="shared" si="30"/>
        <v>0</v>
      </c>
      <c r="I18">
        <f t="shared" si="30"/>
        <v>0</v>
      </c>
      <c r="J18">
        <f t="shared" si="30"/>
        <v>0</v>
      </c>
      <c r="K18">
        <f t="shared" si="30"/>
        <v>0</v>
      </c>
      <c r="L18">
        <f t="shared" si="30"/>
        <v>0</v>
      </c>
      <c r="M18">
        <f t="shared" si="30"/>
        <v>0</v>
      </c>
      <c r="O18">
        <f>F18</f>
        <v>31</v>
      </c>
      <c r="P18">
        <f>VLOOKUP(O18,$F$16:$M$25,8,FALSE)</f>
        <v>0</v>
      </c>
      <c r="S18">
        <f>IF($P18&lt;=$P16,$O18,$O16)</f>
        <v>31</v>
      </c>
      <c r="T18">
        <f>VLOOKUP(S18,$O$16:$P$25,2,FALSE)</f>
        <v>0</v>
      </c>
      <c r="W18">
        <f>S18</f>
        <v>31</v>
      </c>
      <c r="X18">
        <f>VLOOKUP(W18,$S$16:$T$25,2,FALSE)</f>
        <v>0</v>
      </c>
      <c r="AA18">
        <f>IF(X18&lt;=X17,W18,W17)</f>
        <v>31</v>
      </c>
      <c r="AB18">
        <f>VLOOKUP(AA18,W16:X25,2,FALSE)</f>
        <v>0</v>
      </c>
      <c r="AE18">
        <f>AA18</f>
        <v>31</v>
      </c>
      <c r="AF18">
        <f>VLOOKUP(AE18,AA16:AB25,2,FALSE)</f>
        <v>0</v>
      </c>
      <c r="AI18">
        <f>IF(AF18&gt;=AF19,AE18,AE19)</f>
        <v>31</v>
      </c>
      <c r="AJ18">
        <f>VLOOKUP(AI18,AE16:AF25,2,FALSE)</f>
        <v>0</v>
      </c>
    </row>
    <row r="19" spans="6:36" ht="12.75">
      <c r="F19">
        <f>AB2</f>
        <v>32</v>
      </c>
      <c r="G19">
        <f aca="true" t="shared" si="31" ref="G19:M19">AB10</f>
        <v>0</v>
      </c>
      <c r="H19">
        <f t="shared" si="31"/>
        <v>0</v>
      </c>
      <c r="I19">
        <f t="shared" si="31"/>
        <v>0</v>
      </c>
      <c r="J19">
        <f t="shared" si="31"/>
        <v>0</v>
      </c>
      <c r="K19">
        <f t="shared" si="31"/>
        <v>0</v>
      </c>
      <c r="L19">
        <f t="shared" si="31"/>
        <v>0</v>
      </c>
      <c r="M19">
        <f t="shared" si="31"/>
        <v>0</v>
      </c>
      <c r="O19">
        <f>F19</f>
        <v>32</v>
      </c>
      <c r="P19">
        <f>VLOOKUP(O19,$F$16:$M$25,8,FALSE)</f>
        <v>0</v>
      </c>
      <c r="S19">
        <f>O19</f>
        <v>32</v>
      </c>
      <c r="T19">
        <f>VLOOKUP(S19,$O$16:$P$25,2,FALSE)</f>
        <v>0</v>
      </c>
      <c r="W19">
        <f>IF($T19&lt;=$T16,$S19,$S16)</f>
        <v>32</v>
      </c>
      <c r="X19">
        <f>VLOOKUP(W19,$S$16:$T$25,2,FALSE)</f>
        <v>0</v>
      </c>
      <c r="AA19">
        <f>W19</f>
        <v>32</v>
      </c>
      <c r="AB19">
        <f>VLOOKUP(AA19,W16:X25,2,FALSE)</f>
        <v>0</v>
      </c>
      <c r="AE19">
        <f>IF(AB19&lt;=AB17,AA19,AA17)</f>
        <v>32</v>
      </c>
      <c r="AF19">
        <f>VLOOKUP(AE19,AA16:AB25,2,FALSE)</f>
        <v>0</v>
      </c>
      <c r="AI19">
        <f>IF(AF19&lt;=AF18,AE19,AE18)</f>
        <v>32</v>
      </c>
      <c r="AJ19">
        <f>VLOOKUP(AI19,AE16:AF25,2,FALSE)</f>
        <v>0</v>
      </c>
    </row>
    <row r="28" spans="6:37" ht="12.75">
      <c r="F28">
        <f>AI16</f>
        <v>29</v>
      </c>
      <c r="J28">
        <f>AJ16</f>
        <v>0</v>
      </c>
      <c r="K28">
        <f>VLOOKUP(AI16,$F$16:$M$25,6,FALSE)</f>
        <v>0</v>
      </c>
      <c r="L28">
        <f>VLOOKUP(AI16,$F$16:$M$25,7,FALSE)</f>
        <v>0</v>
      </c>
      <c r="M28">
        <f>K28-L28</f>
        <v>0</v>
      </c>
      <c r="O28">
        <f>IF(AND($J28=$J29,$M29&gt;$M28),$F29,$F28)</f>
        <v>29</v>
      </c>
      <c r="P28">
        <f>VLOOKUP(O28,$F$28:$M$37,5,FALSE)</f>
        <v>0</v>
      </c>
      <c r="Q28">
        <f>VLOOKUP(O28,$F$28:$M$37,8,FALSE)</f>
        <v>0</v>
      </c>
      <c r="S28">
        <f>IF(AND(P28=P30,Q30&gt;Q28),O30,O28)</f>
        <v>29</v>
      </c>
      <c r="T28">
        <f>VLOOKUP(S28,$O$28:$Q$37,2,FALSE)</f>
        <v>0</v>
      </c>
      <c r="U28">
        <f>VLOOKUP(S28,$O$28:$Q$37,3,FALSE)</f>
        <v>0</v>
      </c>
      <c r="W28">
        <f>IF(AND(T28=T31,U31&gt;U28),S31,S28)</f>
        <v>29</v>
      </c>
      <c r="X28">
        <f>VLOOKUP(W28,$S$28:$U$37,2,FALSE)</f>
        <v>0</v>
      </c>
      <c r="Y28">
        <f>VLOOKUP(W28,$S$28:$U$37,3,FALSE)</f>
        <v>0</v>
      </c>
      <c r="AA28">
        <f>W28</f>
        <v>29</v>
      </c>
      <c r="AB28">
        <f>VLOOKUP(AA28,W28:Y37,2,FALSE)</f>
        <v>0</v>
      </c>
      <c r="AC28">
        <f>VLOOKUP(AA28,W28:Y37,3,FALSE)</f>
        <v>0</v>
      </c>
      <c r="AE28">
        <f>AA28</f>
        <v>29</v>
      </c>
      <c r="AF28">
        <f>VLOOKUP(AE28,AA28:AC37,2,FALSE)</f>
        <v>0</v>
      </c>
      <c r="AG28">
        <f>VLOOKUP(AE28,AA28:AC37,3,FALSE)</f>
        <v>0</v>
      </c>
      <c r="AI28">
        <f>AE28</f>
        <v>29</v>
      </c>
      <c r="AJ28">
        <f>VLOOKUP(AI28,AE28:AG37,2,FALSE)</f>
        <v>0</v>
      </c>
      <c r="AK28">
        <f>VLOOKUP(AI28,AE28:AG37,3,FALSE)</f>
        <v>0</v>
      </c>
    </row>
    <row r="29" spans="6:37" ht="12.75">
      <c r="F29">
        <f>AI17</f>
        <v>30</v>
      </c>
      <c r="J29">
        <f>AJ17</f>
        <v>0</v>
      </c>
      <c r="K29">
        <f>VLOOKUP(AI17,$F$16:$M$25,6,FALSE)</f>
        <v>0</v>
      </c>
      <c r="L29">
        <f>VLOOKUP(AI17,$F$16:$M$25,7,FALSE)</f>
        <v>0</v>
      </c>
      <c r="M29">
        <f>K29-L29</f>
        <v>0</v>
      </c>
      <c r="O29">
        <f>IF(AND($J28=$J29,$M29&gt;$M28),$F28,$F29)</f>
        <v>30</v>
      </c>
      <c r="P29">
        <f>VLOOKUP(O29,$F$28:$M$37,5,FALSE)</f>
        <v>0</v>
      </c>
      <c r="Q29">
        <f>VLOOKUP(O29,$F$28:$M$37,8,FALSE)</f>
        <v>0</v>
      </c>
      <c r="S29">
        <f>O29</f>
        <v>30</v>
      </c>
      <c r="T29">
        <f>VLOOKUP(S29,$O$28:$Q$37,2,FALSE)</f>
        <v>0</v>
      </c>
      <c r="U29">
        <f>VLOOKUP(S29,$O$28:$Q$37,3,FALSE)</f>
        <v>0</v>
      </c>
      <c r="W29">
        <f>S29</f>
        <v>30</v>
      </c>
      <c r="X29">
        <f>VLOOKUP(W29,$S$28:$U$37,2,FALSE)</f>
        <v>0</v>
      </c>
      <c r="Y29">
        <f>VLOOKUP(W29,$S$28:$U$37,3,FALSE)</f>
        <v>0</v>
      </c>
      <c r="AA29">
        <f>IF(AND(X29=X30,Y30&gt;Y29),W30,W29)</f>
        <v>30</v>
      </c>
      <c r="AB29">
        <f>VLOOKUP(AA29,W28:Y37,2,FALSE)</f>
        <v>0</v>
      </c>
      <c r="AC29">
        <f>VLOOKUP(AA29,W28:Y37,3,FALSE)</f>
        <v>0</v>
      </c>
      <c r="AE29">
        <f>IF(AND(AB29=AB31,AC31&gt;AC29),AA31,AA29)</f>
        <v>30</v>
      </c>
      <c r="AF29">
        <f>VLOOKUP(AE29,AA28:AC37,2,FALSE)</f>
        <v>0</v>
      </c>
      <c r="AG29">
        <f>VLOOKUP(AE29,AA28:AC37,3,FALSE)</f>
        <v>0</v>
      </c>
      <c r="AI29">
        <f>AE29</f>
        <v>30</v>
      </c>
      <c r="AJ29">
        <f>VLOOKUP(AI29,AE28:AG37,2,FALSE)</f>
        <v>0</v>
      </c>
      <c r="AK29">
        <f>VLOOKUP(AI29,AE28:AG37,3,FALSE)</f>
        <v>0</v>
      </c>
    </row>
    <row r="30" spans="6:37" ht="12.75">
      <c r="F30">
        <f>AI18</f>
        <v>31</v>
      </c>
      <c r="J30">
        <f>AJ18</f>
        <v>0</v>
      </c>
      <c r="K30">
        <f>VLOOKUP(AI18,$F$16:$M$25,6,FALSE)</f>
        <v>0</v>
      </c>
      <c r="L30">
        <f>VLOOKUP(AI18,$F$16:$M$25,7,FALSE)</f>
        <v>0</v>
      </c>
      <c r="M30">
        <f>K30-L30</f>
        <v>0</v>
      </c>
      <c r="O30">
        <f>F30</f>
        <v>31</v>
      </c>
      <c r="P30">
        <f>VLOOKUP(O30,$F$28:$M$37,5,FALSE)</f>
        <v>0</v>
      </c>
      <c r="Q30">
        <f>VLOOKUP(O30,$F$28:$M$37,8,FALSE)</f>
        <v>0</v>
      </c>
      <c r="S30">
        <f>IF(AND($P28=P30,Q30&gt;Q28),O28,O30)</f>
        <v>31</v>
      </c>
      <c r="T30">
        <f>VLOOKUP(S30,$O$28:$Q$37,2,FALSE)</f>
        <v>0</v>
      </c>
      <c r="U30">
        <f>VLOOKUP(S30,$O$28:$Q$37,3,FALSE)</f>
        <v>0</v>
      </c>
      <c r="W30">
        <f>S30</f>
        <v>31</v>
      </c>
      <c r="X30">
        <f>VLOOKUP(W30,$S$28:$U$37,2,FALSE)</f>
        <v>0</v>
      </c>
      <c r="Y30">
        <f>VLOOKUP(W30,$S$28:$U$37,3,FALSE)</f>
        <v>0</v>
      </c>
      <c r="AA30">
        <f>IF(AND(X29=X30,Y30&gt;Y29),W29,W30)</f>
        <v>31</v>
      </c>
      <c r="AB30">
        <f>VLOOKUP(AA30,W28:Y37,2,FALSE)</f>
        <v>0</v>
      </c>
      <c r="AC30">
        <f>VLOOKUP(AA30,W28:Y37,3,FALSE)</f>
        <v>0</v>
      </c>
      <c r="AE30">
        <f>AA30</f>
        <v>31</v>
      </c>
      <c r="AF30">
        <f>VLOOKUP(AE30,AA28:AC37,2,FALSE)</f>
        <v>0</v>
      </c>
      <c r="AG30">
        <f>VLOOKUP(AE30,AA28:AC37,3,FALSE)</f>
        <v>0</v>
      </c>
      <c r="AI30">
        <f>IF(AND(AF30=AF31,AG31&gt;AG30),AE31,AE30)</f>
        <v>31</v>
      </c>
      <c r="AJ30">
        <f>VLOOKUP(AI30,AE28:AG37,2,FALSE)</f>
        <v>0</v>
      </c>
      <c r="AK30">
        <f>VLOOKUP(AI30,AE28:AG37,3,FALSE)</f>
        <v>0</v>
      </c>
    </row>
    <row r="31" spans="6:37" ht="12.75">
      <c r="F31">
        <f>AI19</f>
        <v>32</v>
      </c>
      <c r="J31">
        <f>AJ19</f>
        <v>0</v>
      </c>
      <c r="K31">
        <f>VLOOKUP(AI19,$F$16:$M$25,6,FALSE)</f>
        <v>0</v>
      </c>
      <c r="L31">
        <f>VLOOKUP(AI19,$F$16:$M$25,7,FALSE)</f>
        <v>0</v>
      </c>
      <c r="M31">
        <f>K31-L31</f>
        <v>0</v>
      </c>
      <c r="O31">
        <f>F31</f>
        <v>32</v>
      </c>
      <c r="P31">
        <f>VLOOKUP(O31,$F$28:$M$37,5,FALSE)</f>
        <v>0</v>
      </c>
      <c r="Q31">
        <f>VLOOKUP(O31,$F$28:$M$37,8,FALSE)</f>
        <v>0</v>
      </c>
      <c r="S31">
        <f>O31</f>
        <v>32</v>
      </c>
      <c r="T31">
        <f>VLOOKUP(S31,$O$28:$Q$37,2,FALSE)</f>
        <v>0</v>
      </c>
      <c r="U31">
        <f>VLOOKUP(S31,$O$28:$Q$37,3,FALSE)</f>
        <v>0</v>
      </c>
      <c r="W31">
        <f>IF(AND(T28=T31,U31&gt;U28),S28,S31)</f>
        <v>32</v>
      </c>
      <c r="X31">
        <f>VLOOKUP(W31,$S$28:$U$37,2,FALSE)</f>
        <v>0</v>
      </c>
      <c r="Y31">
        <f>VLOOKUP(W31,$S$28:$U$37,3,FALSE)</f>
        <v>0</v>
      </c>
      <c r="AA31">
        <f>W31</f>
        <v>32</v>
      </c>
      <c r="AB31">
        <f>VLOOKUP(AA31,W28:Y37,2,FALSE)</f>
        <v>0</v>
      </c>
      <c r="AC31">
        <f>VLOOKUP(AA31,W28:Y37,3,FALSE)</f>
        <v>0</v>
      </c>
      <c r="AE31">
        <f>IF(AND(AB29=AB31,AC31&gt;AC29),AA29,AA31)</f>
        <v>32</v>
      </c>
      <c r="AF31">
        <f>VLOOKUP(AE31,AA28:AC37,2,FALSE)</f>
        <v>0</v>
      </c>
      <c r="AG31">
        <f>VLOOKUP(AE31,AA28:AC37,3,FALSE)</f>
        <v>0</v>
      </c>
      <c r="AI31">
        <f>IF(AND(AF30=AF31,AG31&gt;AG30),AE30,AE31)</f>
        <v>32</v>
      </c>
      <c r="AJ31">
        <f>VLOOKUP(AI31,AE28:AG37,2,FALSE)</f>
        <v>0</v>
      </c>
      <c r="AK31">
        <f>VLOOKUP(AI31,AE28:AG37,3,FALSE)</f>
        <v>0</v>
      </c>
    </row>
    <row r="40" spans="6:38" ht="12.75">
      <c r="F40">
        <f>AI28</f>
        <v>29</v>
      </c>
      <c r="J40">
        <f>VLOOKUP(F40,$F$16:$M$25,8,FALSE)</f>
        <v>0</v>
      </c>
      <c r="K40">
        <f>VLOOKUP(F40,$F$16:$M$25,6,FALSE)</f>
        <v>0</v>
      </c>
      <c r="L40">
        <f>VLOOKUP(F40,$F$16:$M$25,7,FALSE)</f>
        <v>0</v>
      </c>
      <c r="M40">
        <f>K40-L40</f>
        <v>0</v>
      </c>
      <c r="O40">
        <f>IF(AND(J40=J41,M40=M41,K41&gt;K40),F41,F40)</f>
        <v>29</v>
      </c>
      <c r="P40">
        <f>VLOOKUP(O40,$F$40:$M$49,5,FALSE)</f>
        <v>0</v>
      </c>
      <c r="Q40">
        <f>VLOOKUP(O40,$F$40:$M$49,8,FALSE)</f>
        <v>0</v>
      </c>
      <c r="R40">
        <f>VLOOKUP(O40,$F$40:$M$49,6,FALSE)</f>
        <v>0</v>
      </c>
      <c r="S40">
        <f>IF(AND(P40=P42,Q40=Q42,R42&gt;R40),O42,O40)</f>
        <v>29</v>
      </c>
      <c r="T40">
        <f>VLOOKUP(S40,$O$40:$R$49,2,FALSE)</f>
        <v>0</v>
      </c>
      <c r="U40">
        <f>VLOOKUP(S40,$O$40:$R$49,3,FALSE)</f>
        <v>0</v>
      </c>
      <c r="V40">
        <f>VLOOKUP(S40,$O$40:$R$49,4,FALSE)</f>
        <v>0</v>
      </c>
      <c r="W40">
        <f>IF(AND(T40=T43,U40=U43,V43&gt;V40),S43,S40)</f>
        <v>29</v>
      </c>
      <c r="X40">
        <f>VLOOKUP(W40,$S$40:$V$49,2,FALSE)</f>
        <v>0</v>
      </c>
      <c r="Y40">
        <f>VLOOKUP(W40,$S$40:$V$49,3,FALSE)</f>
        <v>0</v>
      </c>
      <c r="Z40">
        <f>VLOOKUP(W40,$S$40:$V$49,4,FALSE)</f>
        <v>0</v>
      </c>
      <c r="AA40">
        <f>W40</f>
        <v>29</v>
      </c>
      <c r="AB40">
        <f>VLOOKUP(AA40,W40:Z49,2,FALSE)</f>
        <v>0</v>
      </c>
      <c r="AC40">
        <f>VLOOKUP(AA40,W40:Z49,3,FALSE)</f>
        <v>0</v>
      </c>
      <c r="AD40">
        <f>VLOOKUP(AA40,W40:Z49,4,FALSE)</f>
        <v>0</v>
      </c>
      <c r="AE40">
        <f>AA40</f>
        <v>29</v>
      </c>
      <c r="AF40">
        <f>VLOOKUP(AE40,AA40:AD49,2,FALSE)</f>
        <v>0</v>
      </c>
      <c r="AG40">
        <f>VLOOKUP(AE40,AA40:AD49,3,FALSE)</f>
        <v>0</v>
      </c>
      <c r="AH40">
        <f>VLOOKUP(AE40,AA40:AD49,4,FALSE)</f>
        <v>0</v>
      </c>
      <c r="AI40">
        <f>AE40</f>
        <v>29</v>
      </c>
      <c r="AJ40">
        <f>VLOOKUP(AI40,AE40:AH49,2,FALSE)</f>
        <v>0</v>
      </c>
      <c r="AK40">
        <f>VLOOKUP(AI40,AE40:AH49,3,FALSE)</f>
        <v>0</v>
      </c>
      <c r="AL40">
        <f>VLOOKUP(AI40,AE40:AH49,4,FALSE)</f>
        <v>0</v>
      </c>
    </row>
    <row r="41" spans="6:38" ht="12.75">
      <c r="F41">
        <f>AI29</f>
        <v>30</v>
      </c>
      <c r="J41">
        <f>VLOOKUP(F41,$F$16:$M$25,8,FALSE)</f>
        <v>0</v>
      </c>
      <c r="K41">
        <f>VLOOKUP(F41,$F$16:$M$25,6,FALSE)</f>
        <v>0</v>
      </c>
      <c r="L41">
        <f>VLOOKUP(F41,$F$16:$M$25,7,FALSE)</f>
        <v>0</v>
      </c>
      <c r="M41">
        <f>K41-L41</f>
        <v>0</v>
      </c>
      <c r="O41">
        <f>IF(AND(J40=J41,M40=M41,K41&gt;K40),F40,F41)</f>
        <v>30</v>
      </c>
      <c r="P41">
        <f>VLOOKUP(O41,$F$40:$M$49,5,FALSE)</f>
        <v>0</v>
      </c>
      <c r="Q41">
        <f>VLOOKUP(O41,$F$40:$M$49,8,FALSE)</f>
        <v>0</v>
      </c>
      <c r="R41">
        <f>VLOOKUP(O41,$F$40:$M$49,6,FALSE)</f>
        <v>0</v>
      </c>
      <c r="S41">
        <f>O41</f>
        <v>30</v>
      </c>
      <c r="T41">
        <f>VLOOKUP(S41,$O$40:$R$49,2,FALSE)</f>
        <v>0</v>
      </c>
      <c r="U41">
        <f>VLOOKUP(S41,$O$40:$R$49,3,FALSE)</f>
        <v>0</v>
      </c>
      <c r="V41">
        <f>VLOOKUP(S41,$O$40:$R$49,4,FALSE)</f>
        <v>0</v>
      </c>
      <c r="W41">
        <f>S41</f>
        <v>30</v>
      </c>
      <c r="X41">
        <f>VLOOKUP(W41,$S$40:$V$49,2,FALSE)</f>
        <v>0</v>
      </c>
      <c r="Y41">
        <f>VLOOKUP(W41,$S$40:$V$49,3,FALSE)</f>
        <v>0</v>
      </c>
      <c r="Z41">
        <f>VLOOKUP(W41,$S$40:$V$49,4,FALSE)</f>
        <v>0</v>
      </c>
      <c r="AA41">
        <f>IF(AND(X41=X42,Y41=Y42,Z42&gt;Z41),W42,W41)</f>
        <v>30</v>
      </c>
      <c r="AB41">
        <f>VLOOKUP(AA41,W40:Z49,2,FALSE)</f>
        <v>0</v>
      </c>
      <c r="AC41">
        <f>VLOOKUP(AA41,W40:Z49,3,FALSE)</f>
        <v>0</v>
      </c>
      <c r="AD41">
        <f>VLOOKUP(AA41,W40:Z49,4,FALSE)</f>
        <v>0</v>
      </c>
      <c r="AE41">
        <f>IF(AND(AB41=AB43,AC41=AC43,AD43&gt;AD41),AA43,AA41)</f>
        <v>30</v>
      </c>
      <c r="AF41">
        <f>VLOOKUP(AE41,AA40:AD49,2,FALSE)</f>
        <v>0</v>
      </c>
      <c r="AG41">
        <f>VLOOKUP(AE41,AA40:AD49,3,FALSE)</f>
        <v>0</v>
      </c>
      <c r="AH41">
        <f>VLOOKUP(AE41,AA40:AD49,4,FALSE)</f>
        <v>0</v>
      </c>
      <c r="AI41">
        <f>AE41</f>
        <v>30</v>
      </c>
      <c r="AJ41">
        <f>VLOOKUP(AI41,AE40:AH49,2,FALSE)</f>
        <v>0</v>
      </c>
      <c r="AK41">
        <f>VLOOKUP(AI41,AE40:AH49,3,FALSE)</f>
        <v>0</v>
      </c>
      <c r="AL41">
        <f>VLOOKUP(AI41,AE40:AH49,4,FALSE)</f>
        <v>0</v>
      </c>
    </row>
    <row r="42" spans="6:38" ht="12.75">
      <c r="F42">
        <f>AI30</f>
        <v>31</v>
      </c>
      <c r="J42">
        <f>VLOOKUP(F42,$F$16:$M$25,8,FALSE)</f>
        <v>0</v>
      </c>
      <c r="K42">
        <f>VLOOKUP(F42,$F$16:$M$25,6,FALSE)</f>
        <v>0</v>
      </c>
      <c r="L42">
        <f>VLOOKUP(F42,$F$16:$M$25,7,FALSE)</f>
        <v>0</v>
      </c>
      <c r="M42">
        <f>K42-L42</f>
        <v>0</v>
      </c>
      <c r="O42">
        <f>F42</f>
        <v>31</v>
      </c>
      <c r="P42">
        <f>VLOOKUP(O42,$F$40:$M$49,5,FALSE)</f>
        <v>0</v>
      </c>
      <c r="Q42">
        <f>VLOOKUP(O42,$F$40:$M$49,8,FALSE)</f>
        <v>0</v>
      </c>
      <c r="R42">
        <f>VLOOKUP(O42,$F$40:$M$49,6,FALSE)</f>
        <v>0</v>
      </c>
      <c r="S42">
        <f>IF(AND(P40=P42,Q40=Q42,R42&gt;R40),O40,O42)</f>
        <v>31</v>
      </c>
      <c r="T42">
        <f>VLOOKUP(S42,$O$40:$R$49,2,FALSE)</f>
        <v>0</v>
      </c>
      <c r="U42">
        <f>VLOOKUP(S42,$O$40:$R$49,3,FALSE)</f>
        <v>0</v>
      </c>
      <c r="V42">
        <f>VLOOKUP(S42,$O$40:$R$49,4,FALSE)</f>
        <v>0</v>
      </c>
      <c r="W42">
        <f>S42</f>
        <v>31</v>
      </c>
      <c r="X42">
        <f>VLOOKUP(W42,$S$40:$V$49,2,FALSE)</f>
        <v>0</v>
      </c>
      <c r="Y42">
        <f>VLOOKUP(W42,$S$40:$V$49,3,FALSE)</f>
        <v>0</v>
      </c>
      <c r="Z42">
        <f>VLOOKUP(W42,$S$40:$V$49,4,FALSE)</f>
        <v>0</v>
      </c>
      <c r="AA42">
        <f>IF(AND(X41=X42,Y41=Y42,Z42&gt;Z41),W41,W42)</f>
        <v>31</v>
      </c>
      <c r="AB42">
        <f>VLOOKUP(AA42,W40:Z49,2,FALSE)</f>
        <v>0</v>
      </c>
      <c r="AC42">
        <f>VLOOKUP(AA42,W40:Z49,3,FALSE)</f>
        <v>0</v>
      </c>
      <c r="AD42">
        <f>VLOOKUP(AA42,W40:Z49,4,FALSE)</f>
        <v>0</v>
      </c>
      <c r="AE42">
        <f>AA42</f>
        <v>31</v>
      </c>
      <c r="AF42">
        <f>VLOOKUP(AE42,AA40:AD49,2,FALSE)</f>
        <v>0</v>
      </c>
      <c r="AG42">
        <f>VLOOKUP(AE42,AA40:AD49,3,FALSE)</f>
        <v>0</v>
      </c>
      <c r="AH42">
        <f>VLOOKUP(AE42,AA40:AD49,4,FALSE)</f>
        <v>0</v>
      </c>
      <c r="AI42">
        <f>IF(AND(AF42=AF43,AG42=AG43,AH43&gt;AH42),AE43,AE42)</f>
        <v>31</v>
      </c>
      <c r="AJ42">
        <f>VLOOKUP(AI42,AE40:AH49,2,FALSE)</f>
        <v>0</v>
      </c>
      <c r="AK42">
        <f>VLOOKUP(AI42,AE40:AH49,3,FALSE)</f>
        <v>0</v>
      </c>
      <c r="AL42">
        <f>VLOOKUP(AI42,AE40:AH49,4,FALSE)</f>
        <v>0</v>
      </c>
    </row>
    <row r="43" spans="6:38" ht="12.75">
      <c r="F43">
        <f>AI31</f>
        <v>32</v>
      </c>
      <c r="J43">
        <f>VLOOKUP(F43,$F$16:$M$25,8,FALSE)</f>
        <v>0</v>
      </c>
      <c r="K43">
        <f>VLOOKUP(F43,$F$16:$M$25,6,FALSE)</f>
        <v>0</v>
      </c>
      <c r="L43">
        <f>VLOOKUP(F43,$F$16:$M$25,7,FALSE)</f>
        <v>0</v>
      </c>
      <c r="M43">
        <f>K43-L43</f>
        <v>0</v>
      </c>
      <c r="O43">
        <f>F43</f>
        <v>32</v>
      </c>
      <c r="P43">
        <f>VLOOKUP(O43,$F$40:$M$49,5,FALSE)</f>
        <v>0</v>
      </c>
      <c r="Q43">
        <f>VLOOKUP(O43,$F$40:$M$49,8,FALSE)</f>
        <v>0</v>
      </c>
      <c r="R43">
        <f>VLOOKUP(O43,$F$40:$M$49,6,FALSE)</f>
        <v>0</v>
      </c>
      <c r="S43">
        <f>O43</f>
        <v>32</v>
      </c>
      <c r="T43">
        <f>VLOOKUP(S43,$O$40:$R$49,2,FALSE)</f>
        <v>0</v>
      </c>
      <c r="U43">
        <f>VLOOKUP(S43,$O$40:$R$49,3,FALSE)</f>
        <v>0</v>
      </c>
      <c r="V43">
        <f>VLOOKUP(S43,$O$40:$R$49,4,FALSE)</f>
        <v>0</v>
      </c>
      <c r="W43">
        <f>IF(AND(T40=T43,U40=U43,V43&gt;V40),S40,S43)</f>
        <v>32</v>
      </c>
      <c r="X43">
        <f>VLOOKUP(W43,$S$40:$V$49,2,FALSE)</f>
        <v>0</v>
      </c>
      <c r="Y43">
        <f>VLOOKUP(W43,$S$40:$V$49,3,FALSE)</f>
        <v>0</v>
      </c>
      <c r="Z43">
        <f>VLOOKUP(W43,$S$40:$V$49,4,FALSE)</f>
        <v>0</v>
      </c>
      <c r="AA43">
        <f>W43</f>
        <v>32</v>
      </c>
      <c r="AB43">
        <f>VLOOKUP(AA43,W40:Z49,2,FALSE)</f>
        <v>0</v>
      </c>
      <c r="AC43">
        <f>VLOOKUP(AA43,W40:Z49,3,FALSE)</f>
        <v>0</v>
      </c>
      <c r="AD43">
        <f>VLOOKUP(AA43,W40:Z49,4,FALSE)</f>
        <v>0</v>
      </c>
      <c r="AE43">
        <f>IF(AND(AB41=AB43,AC41=AC43,AD43&gt;AD41),AA41,AA43)</f>
        <v>32</v>
      </c>
      <c r="AF43">
        <f>VLOOKUP(AE43,AA40:AD49,2,FALSE)</f>
        <v>0</v>
      </c>
      <c r="AG43">
        <f>VLOOKUP(AE43,AA40:AD49,3,FALSE)</f>
        <v>0</v>
      </c>
      <c r="AH43">
        <f>VLOOKUP(AE43,AA40:AD49,4,FALSE)</f>
        <v>0</v>
      </c>
      <c r="AI43">
        <f>IF(AND(AF42=AF43,AG42=AG43,AH43&gt;AH42),AE42,AE43)</f>
        <v>32</v>
      </c>
      <c r="AJ43">
        <f>VLOOKUP(AI43,AE40:AH49,2,FALSE)</f>
        <v>0</v>
      </c>
      <c r="AK43">
        <f>VLOOKUP(AI43,AE40:AH49,3,FALSE)</f>
        <v>0</v>
      </c>
      <c r="AL43">
        <f>VLOOKUP(AI43,AE40:AH49,4,FALSE)</f>
        <v>0</v>
      </c>
    </row>
    <row r="51" ht="12.75">
      <c r="F51" t="s">
        <v>40</v>
      </c>
    </row>
    <row r="52" spans="6:13" ht="12.75">
      <c r="F52">
        <f>AI40</f>
        <v>29</v>
      </c>
      <c r="G52">
        <f>VLOOKUP(F52,$F$16:$M$25,2,FALSE)</f>
        <v>0</v>
      </c>
      <c r="H52">
        <f>VLOOKUP(F52,$F$16:$M$25,3,FALSE)</f>
        <v>0</v>
      </c>
      <c r="I52">
        <f>VLOOKUP(F52,$F$16:$M$25,4,FALSE)</f>
        <v>0</v>
      </c>
      <c r="J52">
        <f>VLOOKUP(F52,$F$16:$M$25,5,FALSE)</f>
        <v>0</v>
      </c>
      <c r="K52">
        <f>VLOOKUP(F52,$F$16:$M$25,6,FALSE)</f>
        <v>0</v>
      </c>
      <c r="L52">
        <f>VLOOKUP(F52,$F$16:$M$25,7,FALSE)</f>
        <v>0</v>
      </c>
      <c r="M52">
        <f>VLOOKUP(F52,$F$16:$M$25,8,FALSE)</f>
        <v>0</v>
      </c>
    </row>
    <row r="53" spans="6:13" ht="12.75">
      <c r="F53">
        <f>AI41</f>
        <v>30</v>
      </c>
      <c r="G53">
        <f>VLOOKUP(F53,$F$16:$M$25,2,FALSE)</f>
        <v>0</v>
      </c>
      <c r="H53">
        <f>VLOOKUP(F53,$F$16:$M$25,3,FALSE)</f>
        <v>0</v>
      </c>
      <c r="I53">
        <f>VLOOKUP(F53,$F$16:$M$25,4,FALSE)</f>
        <v>0</v>
      </c>
      <c r="J53">
        <f>VLOOKUP(F53,$F$16:$M$25,5,FALSE)</f>
        <v>0</v>
      </c>
      <c r="K53">
        <f>VLOOKUP(F53,$F$16:$M$25,6,FALSE)</f>
        <v>0</v>
      </c>
      <c r="L53">
        <f>VLOOKUP(F53,$F$16:$M$25,7,FALSE)</f>
        <v>0</v>
      </c>
      <c r="M53">
        <f>VLOOKUP(F53,$F$16:$M$25,8,FALSE)</f>
        <v>0</v>
      </c>
    </row>
    <row r="54" spans="6:13" ht="12.75">
      <c r="F54">
        <f>AI42</f>
        <v>31</v>
      </c>
      <c r="G54">
        <f>VLOOKUP(F54,$F$16:$M$25,2,FALSE)</f>
        <v>0</v>
      </c>
      <c r="H54">
        <f>VLOOKUP(F54,$F$16:$M$25,3,FALSE)</f>
        <v>0</v>
      </c>
      <c r="I54">
        <f>VLOOKUP(F54,$F$16:$M$25,4,FALSE)</f>
        <v>0</v>
      </c>
      <c r="J54">
        <f>VLOOKUP(F54,$F$16:$M$25,5,FALSE)</f>
        <v>0</v>
      </c>
      <c r="K54">
        <f>VLOOKUP(F54,$F$16:$M$25,6,FALSE)</f>
        <v>0</v>
      </c>
      <c r="L54">
        <f>VLOOKUP(F54,$F$16:$M$25,7,FALSE)</f>
        <v>0</v>
      </c>
      <c r="M54">
        <f>VLOOKUP(F54,$F$16:$M$25,8,FALSE)</f>
        <v>0</v>
      </c>
    </row>
    <row r="55" spans="6:13" ht="12.75">
      <c r="F55">
        <f>AI43</f>
        <v>32</v>
      </c>
      <c r="G55">
        <f>VLOOKUP(F55,$F$16:$M$25,2,FALSE)</f>
        <v>0</v>
      </c>
      <c r="H55">
        <f>VLOOKUP(F55,$F$16:$M$25,3,FALSE)</f>
        <v>0</v>
      </c>
      <c r="I55">
        <f>VLOOKUP(F55,$F$16:$M$25,4,FALSE)</f>
        <v>0</v>
      </c>
      <c r="J55">
        <f>VLOOKUP(F55,$F$16:$M$25,5,FALSE)</f>
        <v>0</v>
      </c>
      <c r="K55">
        <f>VLOOKUP(F55,$F$16:$M$25,6,FALSE)</f>
        <v>0</v>
      </c>
      <c r="L55">
        <f>VLOOKUP(F55,$F$16:$M$25,7,FALSE)</f>
        <v>0</v>
      </c>
      <c r="M55">
        <f>VLOOKUP(F55,$F$16:$M$25,8,FALSE)</f>
        <v>0</v>
      </c>
    </row>
  </sheetData>
  <sheetProtection sheet="1" objects="1" scenarios="1"/>
  <mergeCells count="1">
    <mergeCell ref="A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RowColHeaders="0" tabSelected="1" showOutlineSymbols="0" zoomScalePageLayoutView="0" workbookViewId="0" topLeftCell="A1">
      <selection activeCell="B10" sqref="B10:M10"/>
    </sheetView>
  </sheetViews>
  <sheetFormatPr defaultColWidth="9.140625" defaultRowHeight="12.75"/>
  <cols>
    <col min="1" max="1" width="2.7109375" style="211" customWidth="1"/>
    <col min="2" max="2" width="22.28125" style="211" customWidth="1"/>
    <col min="3" max="3" width="3.28125" style="211" customWidth="1"/>
    <col min="4" max="4" width="1.7109375" style="211" customWidth="1"/>
    <col min="5" max="5" width="3.421875" style="211" customWidth="1"/>
    <col min="6" max="6" width="22.28125" style="211" customWidth="1"/>
    <col min="7" max="7" width="14.28125" style="211" customWidth="1"/>
    <col min="8" max="15" width="18.00390625" style="211" customWidth="1"/>
    <col min="16" max="19" width="16.421875" style="211" customWidth="1"/>
    <col min="20" max="20" width="7.7109375" style="211" customWidth="1"/>
    <col min="21" max="16384" width="9.140625" style="211" customWidth="1"/>
  </cols>
  <sheetData>
    <row r="1" spans="1:20" s="210" customFormat="1" ht="34.5" customHeight="1">
      <c r="A1" s="324" t="s">
        <v>99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209"/>
    </row>
    <row r="2" spans="1:20" s="21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89"/>
    </row>
    <row r="3" spans="7:18" ht="21" customHeight="1" thickBot="1">
      <c r="G3" s="212"/>
      <c r="L3" s="213"/>
      <c r="M3" s="214"/>
      <c r="R3" s="212"/>
    </row>
    <row r="4" spans="2:19" ht="12.75">
      <c r="B4" s="326" t="s">
        <v>12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8"/>
      <c r="P4" s="337" t="s">
        <v>93</v>
      </c>
      <c r="Q4" s="338"/>
      <c r="R4" s="338"/>
      <c r="S4" s="339"/>
    </row>
    <row r="5" spans="2:19" ht="13.5" thickBot="1">
      <c r="B5" s="269"/>
      <c r="C5" s="215"/>
      <c r="D5" s="215"/>
      <c r="E5" s="215"/>
      <c r="F5" s="215"/>
      <c r="G5" s="254" t="s">
        <v>70</v>
      </c>
      <c r="H5" s="312" t="s">
        <v>71</v>
      </c>
      <c r="I5" s="312"/>
      <c r="J5" s="312" t="s">
        <v>72</v>
      </c>
      <c r="K5" s="312"/>
      <c r="L5" s="312" t="s">
        <v>38</v>
      </c>
      <c r="M5" s="329"/>
      <c r="P5" s="340"/>
      <c r="Q5" s="341"/>
      <c r="R5" s="341"/>
      <c r="S5" s="342"/>
    </row>
    <row r="6" spans="1:19" ht="14.25" customHeight="1">
      <c r="A6" s="163">
        <f aca="true" t="shared" si="0" ref="A6:A11">IF(OR(L6="finalizado",L6="en juego",L6="hoy!"),"Ø","")</f>
      </c>
      <c r="B6" s="259" t="str">
        <f ca="1">CELL("CONTENIDO",Q7)</f>
        <v>PAGANAS F.C.</v>
      </c>
      <c r="C6" s="256">
        <v>0</v>
      </c>
      <c r="D6" s="255" t="s">
        <v>13</v>
      </c>
      <c r="E6" s="256">
        <v>3</v>
      </c>
      <c r="F6" s="255" t="str">
        <f ca="1">CELL("CONTENIDO",Q9)</f>
        <v>FULANITAS</v>
      </c>
      <c r="G6" s="281"/>
      <c r="H6" s="317"/>
      <c r="I6" s="317"/>
      <c r="J6" s="305"/>
      <c r="K6" s="305"/>
      <c r="L6" s="308" t="s">
        <v>108</v>
      </c>
      <c r="M6" s="309"/>
      <c r="O6" s="215"/>
      <c r="P6" s="277"/>
      <c r="Q6" s="278"/>
      <c r="R6" s="279"/>
      <c r="S6" s="280"/>
    </row>
    <row r="7" spans="1:19" ht="14.25" customHeight="1">
      <c r="A7" s="163">
        <f t="shared" si="0"/>
      </c>
      <c r="B7" s="282" t="str">
        <f ca="1">CELL("CONTENIDO",Q11)</f>
        <v>CIENCIAS AGRÀRIAS</v>
      </c>
      <c r="C7" s="283"/>
      <c r="D7" s="284" t="s">
        <v>13</v>
      </c>
      <c r="E7" s="283"/>
      <c r="F7" s="284" t="str">
        <f ca="1">CELL("CONTENIDO",Q13)</f>
        <v>MOLOCHITAS</v>
      </c>
      <c r="G7" s="285" t="s">
        <v>109</v>
      </c>
      <c r="H7" s="316" t="s">
        <v>118</v>
      </c>
      <c r="I7" s="316"/>
      <c r="J7" s="304">
        <v>0.5416666666666666</v>
      </c>
      <c r="K7" s="304"/>
      <c r="L7" s="306" t="s">
        <v>113</v>
      </c>
      <c r="M7" s="307"/>
      <c r="N7" s="222"/>
      <c r="O7" s="164"/>
      <c r="P7" s="271"/>
      <c r="Q7" s="302" t="s">
        <v>101</v>
      </c>
      <c r="R7" s="302"/>
      <c r="S7" s="272"/>
    </row>
    <row r="8" spans="1:19" ht="14.25" customHeight="1">
      <c r="A8" s="163" t="str">
        <f t="shared" si="0"/>
        <v>Ø</v>
      </c>
      <c r="B8" s="259" t="str">
        <f ca="1">CELL("CONTENIDO",Q13)</f>
        <v>MOLOCHITAS</v>
      </c>
      <c r="C8" s="256">
        <v>4</v>
      </c>
      <c r="D8" s="255" t="s">
        <v>13</v>
      </c>
      <c r="E8" s="256">
        <v>0</v>
      </c>
      <c r="F8" s="255" t="str">
        <f ca="1">CELL("CONTENIDO",Q9)</f>
        <v>FULANITAS</v>
      </c>
      <c r="G8" s="281" t="s">
        <v>109</v>
      </c>
      <c r="H8" s="317" t="s">
        <v>111</v>
      </c>
      <c r="I8" s="317"/>
      <c r="J8" s="305">
        <v>0.6666666666666666</v>
      </c>
      <c r="K8" s="305"/>
      <c r="L8" s="308" t="s">
        <v>114</v>
      </c>
      <c r="M8" s="309"/>
      <c r="N8" s="224"/>
      <c r="O8" s="165"/>
      <c r="P8" s="273"/>
      <c r="Q8" s="49"/>
      <c r="R8" s="63"/>
      <c r="S8" s="274"/>
    </row>
    <row r="9" spans="1:19" ht="14.25" customHeight="1">
      <c r="A9" s="163">
        <f t="shared" si="0"/>
      </c>
      <c r="B9" s="259" t="str">
        <f ca="1">CELL("CONTENIDO",Q7)</f>
        <v>PAGANAS F.C.</v>
      </c>
      <c r="C9" s="256">
        <v>0</v>
      </c>
      <c r="D9" s="255" t="s">
        <v>13</v>
      </c>
      <c r="E9" s="256">
        <v>3</v>
      </c>
      <c r="F9" s="255" t="str">
        <f ca="1">CELL("CONTENIDO",Q11)</f>
        <v>CIENCIAS AGRÀRIAS</v>
      </c>
      <c r="G9" s="281"/>
      <c r="H9" s="317"/>
      <c r="I9" s="317"/>
      <c r="J9" s="305"/>
      <c r="K9" s="305"/>
      <c r="L9" s="333" t="s">
        <v>108</v>
      </c>
      <c r="M9" s="334"/>
      <c r="O9" s="215"/>
      <c r="P9" s="271"/>
      <c r="Q9" s="302" t="s">
        <v>103</v>
      </c>
      <c r="R9" s="302"/>
      <c r="S9" s="272"/>
    </row>
    <row r="10" spans="1:19" ht="14.25" customHeight="1">
      <c r="A10" s="163">
        <f t="shared" si="0"/>
      </c>
      <c r="B10" s="282" t="str">
        <f ca="1">CELL("CONTENIDO",Q9)</f>
        <v>FULANITAS</v>
      </c>
      <c r="C10" s="283"/>
      <c r="D10" s="284" t="s">
        <v>13</v>
      </c>
      <c r="E10" s="283"/>
      <c r="F10" s="284" t="str">
        <f ca="1">CELL("CONTENIDO",Q11)</f>
        <v>CIENCIAS AGRÀRIAS</v>
      </c>
      <c r="G10" s="285" t="s">
        <v>109</v>
      </c>
      <c r="H10" s="316" t="s">
        <v>120</v>
      </c>
      <c r="I10" s="316"/>
      <c r="J10" s="304">
        <v>0.6666666666666666</v>
      </c>
      <c r="K10" s="304"/>
      <c r="L10" s="306" t="s">
        <v>113</v>
      </c>
      <c r="M10" s="307"/>
      <c r="O10" s="215"/>
      <c r="P10" s="273"/>
      <c r="Q10" s="49"/>
      <c r="R10" s="63"/>
      <c r="S10" s="274"/>
    </row>
    <row r="11" spans="1:19" ht="14.25" customHeight="1" thickBot="1">
      <c r="A11" s="163">
        <f t="shared" si="0"/>
      </c>
      <c r="B11" s="260" t="str">
        <f ca="1">CELL("CONTENIDO",Q13)</f>
        <v>MOLOCHITAS</v>
      </c>
      <c r="C11" s="261">
        <v>3</v>
      </c>
      <c r="D11" s="262" t="s">
        <v>13</v>
      </c>
      <c r="E11" s="261">
        <v>0</v>
      </c>
      <c r="F11" s="262" t="str">
        <f ca="1">CELL("CONTENIDO",Q7)</f>
        <v>PAGANAS F.C.</v>
      </c>
      <c r="G11" s="281"/>
      <c r="H11" s="335"/>
      <c r="I11" s="335"/>
      <c r="J11" s="336"/>
      <c r="K11" s="336"/>
      <c r="L11" s="333" t="s">
        <v>108</v>
      </c>
      <c r="M11" s="334"/>
      <c r="O11" s="215"/>
      <c r="P11" s="271"/>
      <c r="Q11" s="302" t="s">
        <v>105</v>
      </c>
      <c r="R11" s="302"/>
      <c r="S11" s="272"/>
    </row>
    <row r="12" spans="1:19" ht="14.25" customHeight="1">
      <c r="A12" s="215"/>
      <c r="B12" s="226"/>
      <c r="C12" s="227"/>
      <c r="D12" s="227"/>
      <c r="E12" s="227"/>
      <c r="F12" s="215"/>
      <c r="G12" s="228"/>
      <c r="H12" s="227"/>
      <c r="I12" s="229"/>
      <c r="J12" s="213"/>
      <c r="K12" s="253"/>
      <c r="L12" s="167"/>
      <c r="M12" s="167"/>
      <c r="O12" s="215"/>
      <c r="P12" s="273"/>
      <c r="Q12" s="49"/>
      <c r="R12" s="63"/>
      <c r="S12" s="274"/>
    </row>
    <row r="13" spans="2:19" ht="14.25" customHeight="1" thickBot="1">
      <c r="B13" s="226"/>
      <c r="C13" s="227"/>
      <c r="D13" s="227"/>
      <c r="E13" s="227"/>
      <c r="F13" s="215"/>
      <c r="G13" s="228"/>
      <c r="H13" s="227"/>
      <c r="I13" s="227"/>
      <c r="J13" s="213"/>
      <c r="K13" s="230"/>
      <c r="L13" s="167"/>
      <c r="M13" s="167"/>
      <c r="O13" s="215"/>
      <c r="P13" s="275"/>
      <c r="Q13" s="303" t="s">
        <v>107</v>
      </c>
      <c r="R13" s="303"/>
      <c r="S13" s="276"/>
    </row>
    <row r="14" spans="2:19" ht="13.5" customHeight="1" thickBot="1">
      <c r="B14" s="226"/>
      <c r="C14" s="227"/>
      <c r="D14" s="227"/>
      <c r="E14" s="227"/>
      <c r="F14" s="215"/>
      <c r="G14" s="228"/>
      <c r="H14" s="227"/>
      <c r="I14" s="227"/>
      <c r="J14" s="213"/>
      <c r="K14" s="230"/>
      <c r="L14" s="167"/>
      <c r="M14" s="167"/>
      <c r="O14" s="215"/>
      <c r="Q14" s="232"/>
      <c r="R14" s="233"/>
      <c r="S14" s="215"/>
    </row>
    <row r="15" spans="7:18" ht="12.75">
      <c r="G15" s="330" t="s">
        <v>28</v>
      </c>
      <c r="H15" s="331"/>
      <c r="I15" s="331"/>
      <c r="J15" s="331"/>
      <c r="K15" s="331"/>
      <c r="L15" s="331"/>
      <c r="M15" s="331"/>
      <c r="N15" s="331"/>
      <c r="O15" s="332"/>
      <c r="R15" s="212"/>
    </row>
    <row r="16" spans="7:18" ht="12.75">
      <c r="G16" s="259"/>
      <c r="H16" s="258" t="s">
        <v>29</v>
      </c>
      <c r="I16" s="258" t="s">
        <v>30</v>
      </c>
      <c r="J16" s="258" t="s">
        <v>31</v>
      </c>
      <c r="K16" s="258" t="s">
        <v>32</v>
      </c>
      <c r="L16" s="258" t="s">
        <v>33</v>
      </c>
      <c r="M16" s="258" t="s">
        <v>34</v>
      </c>
      <c r="N16" s="258" t="s">
        <v>35</v>
      </c>
      <c r="O16" s="263" t="s">
        <v>36</v>
      </c>
      <c r="R16" s="212"/>
    </row>
    <row r="17" spans="6:19" ht="12.75">
      <c r="F17" s="235" t="s">
        <v>88</v>
      </c>
      <c r="G17" s="264" t="str">
        <f>calculoB!F52</f>
        <v>MOLOCHITAS</v>
      </c>
      <c r="H17" s="255">
        <f>calculoB!G52</f>
        <v>2</v>
      </c>
      <c r="I17" s="255">
        <f>calculoB!H52</f>
        <v>2</v>
      </c>
      <c r="J17" s="255">
        <f>calculoB!I52</f>
        <v>0</v>
      </c>
      <c r="K17" s="255">
        <f>calculoB!J52</f>
        <v>0</v>
      </c>
      <c r="L17" s="255">
        <f>calculoB!K52</f>
        <v>7</v>
      </c>
      <c r="M17" s="255">
        <f>calculoB!L52</f>
        <v>0</v>
      </c>
      <c r="N17" s="255">
        <f>L17-M17</f>
        <v>7</v>
      </c>
      <c r="O17" s="265">
        <f>calculoB!M52</f>
        <v>6</v>
      </c>
      <c r="P17" s="237"/>
      <c r="Q17" s="86"/>
      <c r="R17" s="238"/>
      <c r="S17" s="86"/>
    </row>
    <row r="18" spans="6:19" ht="12.75">
      <c r="F18" s="235" t="s">
        <v>88</v>
      </c>
      <c r="G18" s="264" t="str">
        <f>calculoB!F53</f>
        <v>CIENCIAS AGRÀRIAS</v>
      </c>
      <c r="H18" s="255">
        <f>calculoB!G53</f>
        <v>1</v>
      </c>
      <c r="I18" s="255">
        <f>calculoB!H53</f>
        <v>1</v>
      </c>
      <c r="J18" s="255">
        <f>calculoB!I53</f>
        <v>0</v>
      </c>
      <c r="K18" s="255">
        <f>calculoB!J53</f>
        <v>0</v>
      </c>
      <c r="L18" s="255">
        <f>calculoB!K53</f>
        <v>3</v>
      </c>
      <c r="M18" s="255">
        <f>calculoB!L53</f>
        <v>0</v>
      </c>
      <c r="N18" s="255">
        <f>L18-M18</f>
        <v>3</v>
      </c>
      <c r="O18" s="265">
        <f>calculoB!M53</f>
        <v>3</v>
      </c>
      <c r="P18" s="237"/>
      <c r="Q18" s="86"/>
      <c r="R18" s="238"/>
      <c r="S18" s="86"/>
    </row>
    <row r="19" spans="6:19" ht="12.75">
      <c r="F19" s="86"/>
      <c r="G19" s="266" t="str">
        <f>calculoB!F54</f>
        <v>FULANITAS</v>
      </c>
      <c r="H19" s="255">
        <f>calculoB!G54</f>
        <v>2</v>
      </c>
      <c r="I19" s="255">
        <f>calculoB!H54</f>
        <v>1</v>
      </c>
      <c r="J19" s="255">
        <f>calculoB!I54</f>
        <v>0</v>
      </c>
      <c r="K19" s="255">
        <f>calculoB!J54</f>
        <v>1</v>
      </c>
      <c r="L19" s="255">
        <f>calculoB!K54</f>
        <v>3</v>
      </c>
      <c r="M19" s="255">
        <f>calculoB!L54</f>
        <v>4</v>
      </c>
      <c r="N19" s="255">
        <f>L19-M19</f>
        <v>-1</v>
      </c>
      <c r="O19" s="265">
        <f>calculoB!M54</f>
        <v>3</v>
      </c>
      <c r="P19" s="86"/>
      <c r="Q19" s="86"/>
      <c r="R19" s="238"/>
      <c r="S19" s="86"/>
    </row>
    <row r="20" spans="6:19" ht="13.5" thickBot="1">
      <c r="F20" s="86"/>
      <c r="G20" s="267" t="str">
        <f>calculoB!F55</f>
        <v>PAGANAS F.C.</v>
      </c>
      <c r="H20" s="262">
        <f>calculoB!G55</f>
        <v>3</v>
      </c>
      <c r="I20" s="262">
        <f>calculoB!H55</f>
        <v>0</v>
      </c>
      <c r="J20" s="262">
        <f>calculoB!I55</f>
        <v>0</v>
      </c>
      <c r="K20" s="262">
        <f>calculoB!J55</f>
        <v>3</v>
      </c>
      <c r="L20" s="262">
        <f>calculoB!K55</f>
        <v>0</v>
      </c>
      <c r="M20" s="262">
        <f>calculoB!L55</f>
        <v>9</v>
      </c>
      <c r="N20" s="262">
        <f>L20-M20</f>
        <v>-9</v>
      </c>
      <c r="O20" s="268">
        <f>calculoB!M55</f>
        <v>0</v>
      </c>
      <c r="P20" s="86"/>
      <c r="Q20" s="86"/>
      <c r="R20" s="238"/>
      <c r="S20" s="86"/>
    </row>
    <row r="21" ht="12.75">
      <c r="R21" s="212"/>
    </row>
    <row r="22" ht="11.25" customHeight="1">
      <c r="R22" s="212"/>
    </row>
    <row r="23" ht="9" customHeight="1">
      <c r="R23" s="239"/>
    </row>
    <row r="24" spans="2:18" ht="13.5">
      <c r="B24" s="240"/>
      <c r="C24" s="241"/>
      <c r="N24" s="168"/>
      <c r="O24" s="168"/>
      <c r="P24" s="242" t="s">
        <v>37</v>
      </c>
      <c r="Q24" s="243">
        <f ca="1">TODAY()</f>
        <v>41799</v>
      </c>
      <c r="R24" s="244">
        <f ca="1">NOW()</f>
        <v>41799.738571875</v>
      </c>
    </row>
    <row r="25" spans="17:18" ht="12.75" hidden="1">
      <c r="Q25" s="211">
        <f>HOUR(R24)</f>
        <v>17</v>
      </c>
      <c r="R25" s="211">
        <f>MINUTE(R24)</f>
        <v>43</v>
      </c>
    </row>
    <row r="26" ht="12.75" hidden="1">
      <c r="R26" s="245">
        <f>TIME(Q25,R25,0)</f>
        <v>0.7381944444444444</v>
      </c>
    </row>
    <row r="28" spans="17:18" ht="12.75">
      <c r="Q28" s="298" t="s">
        <v>64</v>
      </c>
      <c r="R28" s="298"/>
    </row>
  </sheetData>
  <sheetProtection/>
  <mergeCells count="30">
    <mergeCell ref="Q11:R11"/>
    <mergeCell ref="A1:S2"/>
    <mergeCell ref="Q7:R7"/>
    <mergeCell ref="Q9:R9"/>
    <mergeCell ref="H5:I5"/>
    <mergeCell ref="J5:K5"/>
    <mergeCell ref="P4:S5"/>
    <mergeCell ref="H7:I7"/>
    <mergeCell ref="H8:I8"/>
    <mergeCell ref="L7:M7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</mergeCells>
  <conditionalFormatting sqref="F17:F18">
    <cfRule type="expression" priority="35" dxfId="50" stopIfTrue="1">
      <formula>IF(AND($H$17=3,$H$18=3,$H$19=3,$H$20=3),1,0)</formula>
    </cfRule>
  </conditionalFormatting>
  <conditionalFormatting sqref="G17:O18">
    <cfRule type="expression" priority="36" dxfId="0" stopIfTrue="1">
      <formula>IF(AND($H$17=3,$H$18=3,$H$19=3,$H$20=3),1,0)</formula>
    </cfRule>
  </conditionalFormatting>
  <conditionalFormatting sqref="C7:E7 L7:M7">
    <cfRule type="expression" priority="37" dxfId="0" stopIfTrue="1">
      <formula>IF(OR($L$7="en juego",$L$7="hoy!"),1,0)</formula>
    </cfRule>
  </conditionalFormatting>
  <conditionalFormatting sqref="B6:E6 C7:C11 E7:E11 H6:M6">
    <cfRule type="expression" priority="38" dxfId="0" stopIfTrue="1">
      <formula>IF(OR($L$6="en juego",$L$6="hoy!"),1,0)</formula>
    </cfRule>
  </conditionalFormatting>
  <conditionalFormatting sqref="C8:E8 H9:I9 L8:M8">
    <cfRule type="expression" priority="39" dxfId="0" stopIfTrue="1">
      <formula>IF(OR($L$8="en juego",$L$8="hoy!"),1,0)</formula>
    </cfRule>
  </conditionalFormatting>
  <conditionalFormatting sqref="C9:E9 J9:K9">
    <cfRule type="expression" priority="40" dxfId="0" stopIfTrue="1">
      <formula>IF(OR($L$9="en juego",$L$9="hoy!"),1,0)</formula>
    </cfRule>
  </conditionalFormatting>
  <conditionalFormatting sqref="C10:E10 H11:I11 H10:M10">
    <cfRule type="expression" priority="41" dxfId="0" stopIfTrue="1">
      <formula>IF(OR($L$10="en juego",$L$10="hoy!"),1,0)</formula>
    </cfRule>
  </conditionalFormatting>
  <conditionalFormatting sqref="C11:E11 J11:K11">
    <cfRule type="expression" priority="42" dxfId="0" stopIfTrue="1">
      <formula>IF(OR($L$11="en juego",$L$11="hoy!"),1,0)</formula>
    </cfRule>
  </conditionalFormatting>
  <conditionalFormatting sqref="J10:K10">
    <cfRule type="expression" priority="34" dxfId="0" stopIfTrue="1">
      <formula>IF(OR($L$8="en juego",$L$8="hoy!"),1,0)</formula>
    </cfRule>
  </conditionalFormatting>
  <conditionalFormatting sqref="J11:K11">
    <cfRule type="expression" priority="33" dxfId="0" stopIfTrue="1">
      <formula>IF(OR($L$10="en juego",$L$10="hoy!"),1,0)</formula>
    </cfRule>
  </conditionalFormatting>
  <conditionalFormatting sqref="J11:K11">
    <cfRule type="expression" priority="32" dxfId="0" stopIfTrue="1">
      <formula>IF(OR($L$8="en juego",$L$8="hoy!"),1,0)</formula>
    </cfRule>
  </conditionalFormatting>
  <conditionalFormatting sqref="B9">
    <cfRule type="expression" priority="26" dxfId="0" stopIfTrue="1">
      <formula>IF(OR($L$6="en juego",$L$6="hoy!"),1,0)</formula>
    </cfRule>
  </conditionalFormatting>
  <conditionalFormatting sqref="F11">
    <cfRule type="expression" priority="25" dxfId="0" stopIfTrue="1">
      <formula>IF(OR($L$6="en juego",$L$6="hoy!"),1,0)</formula>
    </cfRule>
  </conditionalFormatting>
  <conditionalFormatting sqref="F6">
    <cfRule type="expression" priority="24" dxfId="0" stopIfTrue="1">
      <formula>IF(OR($L$6="en juego",$L$6="hoy!"),1,0)</formula>
    </cfRule>
  </conditionalFormatting>
  <conditionalFormatting sqref="F8">
    <cfRule type="expression" priority="23" dxfId="0" stopIfTrue="1">
      <formula>IF(OR($L$6="en juego",$L$6="hoy!"),1,0)</formula>
    </cfRule>
  </conditionalFormatting>
  <conditionalFormatting sqref="B10">
    <cfRule type="expression" priority="22" dxfId="0" stopIfTrue="1">
      <formula>IF(OR($L$6="en juego",$L$6="hoy!"),1,0)</formula>
    </cfRule>
  </conditionalFormatting>
  <conditionalFormatting sqref="B7">
    <cfRule type="expression" priority="21" dxfId="0" stopIfTrue="1">
      <formula>IF(OR($L$6="en juego",$L$6="hoy!"),1,0)</formula>
    </cfRule>
  </conditionalFormatting>
  <conditionalFormatting sqref="F9:F10">
    <cfRule type="expression" priority="20" dxfId="0" stopIfTrue="1">
      <formula>IF(OR($L$6="en juego",$L$6="hoy!"),1,0)</formula>
    </cfRule>
  </conditionalFormatting>
  <conditionalFormatting sqref="B8">
    <cfRule type="expression" priority="19" dxfId="0" stopIfTrue="1">
      <formula>IF(OR($L$6="en juego",$L$6="hoy!"),1,0)</formula>
    </cfRule>
  </conditionalFormatting>
  <conditionalFormatting sqref="B11">
    <cfRule type="expression" priority="18" dxfId="0" stopIfTrue="1">
      <formula>IF(OR($L$6="en juego",$L$6="hoy!"),1,0)</formula>
    </cfRule>
  </conditionalFormatting>
  <conditionalFormatting sqref="F7">
    <cfRule type="expression" priority="17" dxfId="0" stopIfTrue="1">
      <formula>IF(OR($L$6="en juego",$L$6="hoy!"),1,0)</formula>
    </cfRule>
  </conditionalFormatting>
  <conditionalFormatting sqref="L9:M9">
    <cfRule type="expression" priority="16" dxfId="0" stopIfTrue="1">
      <formula>IF(OR($L$6="en juego",$L$6="hoy!"),1,0)</formula>
    </cfRule>
  </conditionalFormatting>
  <conditionalFormatting sqref="L11:M11">
    <cfRule type="expression" priority="15" dxfId="0" stopIfTrue="1">
      <formula>IF(OR($L$6="en juego",$L$6="hoy!"),1,0)</formula>
    </cfRule>
  </conditionalFormatting>
  <conditionalFormatting sqref="J7:K7">
    <cfRule type="expression" priority="13" dxfId="0" stopIfTrue="1">
      <formula>IF(OR($L$7="en juego",$L$7="hoy!"),1,0)</formula>
    </cfRule>
  </conditionalFormatting>
  <conditionalFormatting sqref="H7:I7">
    <cfRule type="expression" priority="14" dxfId="0" stopIfTrue="1">
      <formula>IF(OR($L$6="en juego",$L$6="hoy!"),1,0)</formula>
    </cfRule>
  </conditionalFormatting>
  <conditionalFormatting sqref="G6">
    <cfRule type="expression" priority="12" dxfId="0" stopIfTrue="1">
      <formula>IF(OR($L$6="en juego",$L$6="hoy!"),1,0)</formula>
    </cfRule>
  </conditionalFormatting>
  <conditionalFormatting sqref="G6">
    <cfRule type="expression" priority="11" dxfId="0" stopIfTrue="1">
      <formula>IF(OR($L$8="en juego",$L$8="hoy!"),1,0)</formula>
    </cfRule>
  </conditionalFormatting>
  <conditionalFormatting sqref="G8">
    <cfRule type="expression" priority="10" dxfId="0" stopIfTrue="1">
      <formula>IF(OR($L$6="en juego",$L$6="hoy!"),1,0)</formula>
    </cfRule>
  </conditionalFormatting>
  <conditionalFormatting sqref="G8">
    <cfRule type="expression" priority="9" dxfId="0" stopIfTrue="1">
      <formula>IF(OR($L$8="en juego",$L$8="hoy!"),1,0)</formula>
    </cfRule>
  </conditionalFormatting>
  <conditionalFormatting sqref="G10:G11">
    <cfRule type="expression" priority="8" dxfId="0" stopIfTrue="1">
      <formula>IF(OR($L$6="en juego",$L$6="hoy!"),1,0)</formula>
    </cfRule>
  </conditionalFormatting>
  <conditionalFormatting sqref="G10:G11">
    <cfRule type="expression" priority="7" dxfId="0" stopIfTrue="1">
      <formula>IF(OR($L$8="en juego",$L$8="hoy!"),1,0)</formula>
    </cfRule>
  </conditionalFormatting>
  <conditionalFormatting sqref="G7">
    <cfRule type="expression" priority="6" dxfId="0" stopIfTrue="1">
      <formula>IF(OR($L$6="en juego",$L$6="hoy!"),1,0)</formula>
    </cfRule>
  </conditionalFormatting>
  <conditionalFormatting sqref="G7">
    <cfRule type="expression" priority="5" dxfId="0" stopIfTrue="1">
      <formula>IF(OR($L$8="en juego",$L$8="hoy!"),1,0)</formula>
    </cfRule>
  </conditionalFormatting>
  <conditionalFormatting sqref="G9">
    <cfRule type="expression" priority="4" dxfId="0" stopIfTrue="1">
      <formula>IF(OR($L$6="en juego",$L$6="hoy!"),1,0)</formula>
    </cfRule>
  </conditionalFormatting>
  <conditionalFormatting sqref="G9">
    <cfRule type="expression" priority="3" dxfId="0" stopIfTrue="1">
      <formula>IF(OR($L$8="en juego",$L$8="hoy!"),1,0)</formula>
    </cfRule>
  </conditionalFormatting>
  <conditionalFormatting sqref="J8:K8">
    <cfRule type="expression" priority="2" dxfId="0" stopIfTrue="1">
      <formula>IF(OR($L$7="en juego",$L$7="hoy!"),1,0)</formula>
    </cfRule>
  </conditionalFormatting>
  <conditionalFormatting sqref="H8:I8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5" right="0.75" top="1" bottom="1" header="0" footer="0"/>
  <pageSetup fitToHeight="1" fitToWidth="1" horizontalDpi="300" verticalDpi="300" orientation="portrait" paperSize="9" scale="70" r:id="rId2"/>
  <ignoredErrors>
    <ignoredError sqref="F9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7109375" style="211" customWidth="1"/>
    <col min="2" max="2" width="14.28125" style="211" customWidth="1"/>
    <col min="3" max="3" width="3.28125" style="211" customWidth="1"/>
    <col min="4" max="4" width="1.7109375" style="211" customWidth="1"/>
    <col min="5" max="5" width="3.421875" style="211" customWidth="1"/>
    <col min="6" max="7" width="14.28125" style="211" customWidth="1"/>
    <col min="8" max="12" width="3.7109375" style="211" customWidth="1"/>
    <col min="13" max="14" width="3.8515625" style="211" customWidth="1"/>
    <col min="15" max="15" width="4.7109375" style="211" customWidth="1"/>
    <col min="16" max="16" width="5.7109375" style="211" customWidth="1"/>
    <col min="17" max="18" width="7.7109375" style="211" customWidth="1"/>
    <col min="19" max="19" width="5.7109375" style="211" customWidth="1"/>
    <col min="20" max="20" width="7.7109375" style="211" customWidth="1"/>
    <col min="21" max="16384" width="9.140625" style="211" customWidth="1"/>
  </cols>
  <sheetData>
    <row r="1" spans="1:20" s="210" customFormat="1" ht="34.5" customHeight="1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209"/>
    </row>
    <row r="2" spans="1:20" s="21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89"/>
    </row>
    <row r="3" spans="7:18" ht="21" customHeight="1">
      <c r="G3" s="212"/>
      <c r="L3" s="213"/>
      <c r="M3" s="214"/>
      <c r="R3" s="212"/>
    </row>
    <row r="4" spans="2:19" ht="12.75" customHeight="1">
      <c r="B4" s="343" t="s">
        <v>12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P4" s="349" t="s">
        <v>92</v>
      </c>
      <c r="Q4" s="350"/>
      <c r="R4" s="350"/>
      <c r="S4" s="350"/>
    </row>
    <row r="5" spans="2:19" ht="12.75" customHeight="1">
      <c r="B5" s="215"/>
      <c r="C5" s="215"/>
      <c r="D5" s="215"/>
      <c r="E5" s="215"/>
      <c r="F5" s="215"/>
      <c r="G5" s="216" t="s">
        <v>70</v>
      </c>
      <c r="H5" s="348" t="s">
        <v>71</v>
      </c>
      <c r="I5" s="348"/>
      <c r="J5" s="346" t="s">
        <v>72</v>
      </c>
      <c r="K5" s="346"/>
      <c r="L5" s="346" t="s">
        <v>38</v>
      </c>
      <c r="M5" s="346"/>
      <c r="P5" s="350"/>
      <c r="Q5" s="350"/>
      <c r="R5" s="350"/>
      <c r="S5" s="350"/>
    </row>
    <row r="6" spans="1:19" ht="14.25" customHeight="1">
      <c r="A6" s="163">
        <f aca="true" t="shared" si="0" ref="A6:A11">IF(OR(L6="finalizado",L6="en juego",L6="hoy!"),"Ø","")</f>
      </c>
      <c r="B6" s="217">
        <f ca="1">CELL("CONTENIDO",Q7)</f>
        <v>9</v>
      </c>
      <c r="C6" s="218"/>
      <c r="D6" s="219" t="s">
        <v>13</v>
      </c>
      <c r="E6" s="218"/>
      <c r="F6" s="217">
        <f ca="1">CELL("CONTENIDO",Q9)</f>
        <v>10</v>
      </c>
      <c r="G6" s="221"/>
      <c r="H6" s="344">
        <v>40341</v>
      </c>
      <c r="I6" s="344"/>
      <c r="J6" s="345">
        <v>0.8541666666666666</v>
      </c>
      <c r="K6" s="345"/>
      <c r="L6" s="347">
        <f aca="true" t="shared" si="1" ref="L6:L11">IF(OR(H6="",J6="",H6&lt;$Q$24),"",IF(H6=$Q$24,IF(AND(J6&lt;=$R$26,$R$26&lt;=(J6+0.08333333333)),"en juego",IF($R$26&lt;J6,"hoy!","finalizado")),IF($Q$24&gt;H6,"finalizado","")))</f>
      </c>
      <c r="M6" s="347"/>
      <c r="O6" s="215"/>
      <c r="R6" s="212"/>
      <c r="S6" s="215"/>
    </row>
    <row r="7" spans="1:19" ht="14.25" customHeight="1">
      <c r="A7" s="163">
        <f t="shared" si="0"/>
      </c>
      <c r="B7" s="217">
        <f ca="1">CELL("CONTENIDO",Q11)</f>
        <v>11</v>
      </c>
      <c r="C7" s="218"/>
      <c r="D7" s="219" t="s">
        <v>13</v>
      </c>
      <c r="E7" s="218"/>
      <c r="F7" s="217">
        <f ca="1">CELL("CONTENIDO",Q13)</f>
        <v>12</v>
      </c>
      <c r="G7" s="221"/>
      <c r="H7" s="344">
        <v>40342</v>
      </c>
      <c r="I7" s="344"/>
      <c r="J7" s="345">
        <v>0.5625</v>
      </c>
      <c r="K7" s="345"/>
      <c r="L7" s="347">
        <f t="shared" si="1"/>
      </c>
      <c r="M7" s="347"/>
      <c r="N7" s="222"/>
      <c r="O7" s="248"/>
      <c r="P7" s="223"/>
      <c r="Q7" s="302">
        <v>9</v>
      </c>
      <c r="R7" s="302"/>
      <c r="S7" s="223"/>
    </row>
    <row r="8" spans="1:19" ht="14.25" customHeight="1">
      <c r="A8" s="163">
        <f t="shared" si="0"/>
      </c>
      <c r="B8" s="217">
        <f ca="1">CELL("CONTENIDO",Q13)</f>
        <v>12</v>
      </c>
      <c r="C8" s="218"/>
      <c r="D8" s="219" t="s">
        <v>13</v>
      </c>
      <c r="E8" s="218"/>
      <c r="F8" s="217">
        <f ca="1">CELL("CONTENIDO",Q9)</f>
        <v>10</v>
      </c>
      <c r="G8" s="221"/>
      <c r="H8" s="344">
        <v>40347</v>
      </c>
      <c r="I8" s="344"/>
      <c r="J8" s="345">
        <v>0.6666666666666666</v>
      </c>
      <c r="K8" s="345"/>
      <c r="L8" s="347">
        <f t="shared" si="1"/>
      </c>
      <c r="M8" s="347"/>
      <c r="N8" s="224"/>
      <c r="O8" s="249"/>
      <c r="P8" s="143"/>
      <c r="Q8" s="46"/>
      <c r="R8" s="63"/>
      <c r="S8" s="225"/>
    </row>
    <row r="9" spans="1:19" ht="14.25" customHeight="1">
      <c r="A9" s="163">
        <f t="shared" si="0"/>
      </c>
      <c r="B9" s="217">
        <f ca="1">CELL("CONTENIDO",Q7)</f>
        <v>9</v>
      </c>
      <c r="C9" s="218"/>
      <c r="D9" s="219" t="s">
        <v>13</v>
      </c>
      <c r="E9" s="218"/>
      <c r="F9" s="217">
        <f ca="1">CELL("CONTENIDO",Q11)</f>
        <v>11</v>
      </c>
      <c r="G9" s="221"/>
      <c r="H9" s="344">
        <v>40347</v>
      </c>
      <c r="I9" s="344"/>
      <c r="J9" s="345">
        <v>0.8541666666666666</v>
      </c>
      <c r="K9" s="345"/>
      <c r="L9" s="347">
        <f t="shared" si="1"/>
      </c>
      <c r="M9" s="347"/>
      <c r="O9" s="225"/>
      <c r="P9" s="223"/>
      <c r="Q9" s="302">
        <v>10</v>
      </c>
      <c r="R9" s="302"/>
      <c r="S9" s="223"/>
    </row>
    <row r="10" spans="1:19" ht="14.25" customHeight="1">
      <c r="A10" s="163">
        <f t="shared" si="0"/>
      </c>
      <c r="B10" s="217">
        <f ca="1">CELL("CONTENIDO",Q13)</f>
        <v>12</v>
      </c>
      <c r="C10" s="218"/>
      <c r="D10" s="219" t="s">
        <v>13</v>
      </c>
      <c r="E10" s="218"/>
      <c r="F10" s="217">
        <f ca="1">CELL("CONTENIDO",Q7)</f>
        <v>9</v>
      </c>
      <c r="G10" s="221"/>
      <c r="H10" s="344">
        <v>40352</v>
      </c>
      <c r="I10" s="344"/>
      <c r="J10" s="345">
        <v>0.6666666666666666</v>
      </c>
      <c r="K10" s="345"/>
      <c r="L10" s="347">
        <f t="shared" si="1"/>
      </c>
      <c r="M10" s="347"/>
      <c r="O10" s="225"/>
      <c r="P10" s="143"/>
      <c r="Q10" s="46"/>
      <c r="R10" s="63"/>
      <c r="S10" s="225"/>
    </row>
    <row r="11" spans="1:19" ht="14.25" customHeight="1">
      <c r="A11" s="163">
        <f t="shared" si="0"/>
      </c>
      <c r="B11" s="217">
        <f ca="1">CELL("CONTENIDO",Q9)</f>
        <v>10</v>
      </c>
      <c r="C11" s="218"/>
      <c r="D11" s="219" t="s">
        <v>13</v>
      </c>
      <c r="E11" s="218"/>
      <c r="F11" s="217">
        <f ca="1">CELL("CONTENIDO",Q11)</f>
        <v>11</v>
      </c>
      <c r="G11" s="221"/>
      <c r="H11" s="344">
        <v>40352</v>
      </c>
      <c r="I11" s="344"/>
      <c r="J11" s="345">
        <v>0.6666666666666666</v>
      </c>
      <c r="K11" s="345"/>
      <c r="L11" s="347">
        <f t="shared" si="1"/>
      </c>
      <c r="M11" s="347"/>
      <c r="O11" s="225"/>
      <c r="P11" s="223"/>
      <c r="Q11" s="302">
        <v>11</v>
      </c>
      <c r="R11" s="302"/>
      <c r="S11" s="223"/>
    </row>
    <row r="12" spans="1:19" ht="14.25" customHeight="1">
      <c r="A12" s="215"/>
      <c r="B12" s="226"/>
      <c r="C12" s="227"/>
      <c r="D12" s="227"/>
      <c r="E12" s="227"/>
      <c r="F12" s="215"/>
      <c r="G12" s="228"/>
      <c r="H12" s="227"/>
      <c r="I12" s="229"/>
      <c r="J12" s="213"/>
      <c r="K12" s="166"/>
      <c r="L12" s="167"/>
      <c r="M12" s="167"/>
      <c r="O12" s="225"/>
      <c r="P12" s="143"/>
      <c r="Q12" s="46"/>
      <c r="R12" s="63"/>
      <c r="S12" s="225"/>
    </row>
    <row r="13" spans="2:19" ht="14.25" customHeight="1">
      <c r="B13" s="226"/>
      <c r="C13" s="227"/>
      <c r="D13" s="227"/>
      <c r="E13" s="227"/>
      <c r="F13" s="215"/>
      <c r="G13" s="228"/>
      <c r="H13" s="227"/>
      <c r="I13" s="227"/>
      <c r="J13" s="213"/>
      <c r="K13" s="230"/>
      <c r="L13" s="167"/>
      <c r="M13" s="167"/>
      <c r="O13" s="225"/>
      <c r="P13" s="223"/>
      <c r="Q13" s="302">
        <v>12</v>
      </c>
      <c r="R13" s="302"/>
      <c r="S13" s="223"/>
    </row>
    <row r="14" spans="2:19" ht="13.5" customHeight="1">
      <c r="B14" s="226"/>
      <c r="C14" s="227"/>
      <c r="D14" s="227"/>
      <c r="E14" s="227"/>
      <c r="F14" s="215"/>
      <c r="G14" s="228"/>
      <c r="H14" s="227"/>
      <c r="I14" s="227"/>
      <c r="J14" s="213"/>
      <c r="K14" s="230"/>
      <c r="L14" s="167"/>
      <c r="M14" s="167"/>
      <c r="O14" s="231"/>
      <c r="Q14" s="232"/>
      <c r="R14" s="233"/>
      <c r="S14" s="215"/>
    </row>
    <row r="15" spans="7:18" ht="12.75">
      <c r="G15" s="343" t="s">
        <v>28</v>
      </c>
      <c r="H15" s="343"/>
      <c r="I15" s="343"/>
      <c r="J15" s="343"/>
      <c r="K15" s="343"/>
      <c r="L15" s="343"/>
      <c r="M15" s="343"/>
      <c r="N15" s="343"/>
      <c r="O15" s="343"/>
      <c r="R15" s="212"/>
    </row>
    <row r="16" spans="8:18" ht="12.75">
      <c r="H16" s="234" t="s">
        <v>29</v>
      </c>
      <c r="I16" s="234" t="s">
        <v>30</v>
      </c>
      <c r="J16" s="234" t="s">
        <v>31</v>
      </c>
      <c r="K16" s="234" t="s">
        <v>32</v>
      </c>
      <c r="L16" s="234" t="s">
        <v>33</v>
      </c>
      <c r="M16" s="234" t="s">
        <v>34</v>
      </c>
      <c r="N16" s="234" t="s">
        <v>35</v>
      </c>
      <c r="O16" s="234" t="s">
        <v>36</v>
      </c>
      <c r="R16" s="212"/>
    </row>
    <row r="17" spans="6:19" ht="12.75">
      <c r="F17" s="235" t="s">
        <v>88</v>
      </c>
      <c r="G17" s="246">
        <f>calculoC!F52</f>
        <v>9</v>
      </c>
      <c r="H17" s="236">
        <f>calculoC!G52</f>
        <v>0</v>
      </c>
      <c r="I17" s="236">
        <f>calculoC!H52</f>
        <v>0</v>
      </c>
      <c r="J17" s="236">
        <f>calculoC!I52</f>
        <v>0</v>
      </c>
      <c r="K17" s="236">
        <f>calculoC!J52</f>
        <v>0</v>
      </c>
      <c r="L17" s="236">
        <f>calculoC!K52</f>
        <v>0</v>
      </c>
      <c r="M17" s="236">
        <f>calculoC!L52</f>
        <v>0</v>
      </c>
      <c r="N17" s="236">
        <f>L17-M17</f>
        <v>0</v>
      </c>
      <c r="O17" s="236">
        <f>calculoC!M52</f>
        <v>0</v>
      </c>
      <c r="P17" s="237"/>
      <c r="Q17" s="86"/>
      <c r="R17" s="238"/>
      <c r="S17" s="86"/>
    </row>
    <row r="18" spans="6:19" ht="12.75">
      <c r="F18" s="235" t="s">
        <v>88</v>
      </c>
      <c r="G18" s="246">
        <f>calculoC!F53</f>
        <v>10</v>
      </c>
      <c r="H18" s="236">
        <f>calculoC!G53</f>
        <v>0</v>
      </c>
      <c r="I18" s="236">
        <f>calculoC!H53</f>
        <v>0</v>
      </c>
      <c r="J18" s="236">
        <f>calculoC!I53</f>
        <v>0</v>
      </c>
      <c r="K18" s="236">
        <f>calculoC!J53</f>
        <v>0</v>
      </c>
      <c r="L18" s="236">
        <f>calculoC!K53</f>
        <v>0</v>
      </c>
      <c r="M18" s="236">
        <f>calculoC!L53</f>
        <v>0</v>
      </c>
      <c r="N18" s="236">
        <f>L18-M18</f>
        <v>0</v>
      </c>
      <c r="O18" s="236">
        <f>calculoC!M53</f>
        <v>0</v>
      </c>
      <c r="P18" s="237"/>
      <c r="Q18" s="86"/>
      <c r="R18" s="238"/>
      <c r="S18" s="86"/>
    </row>
    <row r="19" spans="6:19" ht="12.75">
      <c r="F19" s="86"/>
      <c r="G19" s="247">
        <f>calculoC!F54</f>
        <v>11</v>
      </c>
      <c r="H19" s="236">
        <f>calculoC!G54</f>
        <v>0</v>
      </c>
      <c r="I19" s="236">
        <f>calculoC!H54</f>
        <v>0</v>
      </c>
      <c r="J19" s="236">
        <f>calculoC!I54</f>
        <v>0</v>
      </c>
      <c r="K19" s="236">
        <f>calculoC!J54</f>
        <v>0</v>
      </c>
      <c r="L19" s="236">
        <f>calculoC!K54</f>
        <v>0</v>
      </c>
      <c r="M19" s="236">
        <f>calculoC!L54</f>
        <v>0</v>
      </c>
      <c r="N19" s="236">
        <f>L19-M19</f>
        <v>0</v>
      </c>
      <c r="O19" s="236">
        <f>calculoC!M54</f>
        <v>0</v>
      </c>
      <c r="P19" s="86"/>
      <c r="Q19" s="86"/>
      <c r="R19" s="238"/>
      <c r="S19" s="86"/>
    </row>
    <row r="20" spans="6:19" ht="12.75">
      <c r="F20" s="86"/>
      <c r="G20" s="247">
        <f>calculoC!F55</f>
        <v>12</v>
      </c>
      <c r="H20" s="236">
        <f>calculoC!G55</f>
        <v>0</v>
      </c>
      <c r="I20" s="236">
        <f>calculoC!H55</f>
        <v>0</v>
      </c>
      <c r="J20" s="236">
        <f>calculoC!I55</f>
        <v>0</v>
      </c>
      <c r="K20" s="236">
        <f>calculoC!J55</f>
        <v>0</v>
      </c>
      <c r="L20" s="236">
        <f>calculoC!K55</f>
        <v>0</v>
      </c>
      <c r="M20" s="236">
        <f>calculoC!L55</f>
        <v>0</v>
      </c>
      <c r="N20" s="236">
        <f>L20-M20</f>
        <v>0</v>
      </c>
      <c r="O20" s="236">
        <f>calculoC!M55</f>
        <v>0</v>
      </c>
      <c r="P20" s="86"/>
      <c r="Q20" s="86"/>
      <c r="R20" s="238"/>
      <c r="S20" s="86"/>
    </row>
    <row r="21" ht="12.75">
      <c r="R21" s="212"/>
    </row>
    <row r="22" ht="11.25" customHeight="1">
      <c r="R22" s="212"/>
    </row>
    <row r="23" ht="9" customHeight="1">
      <c r="R23" s="239"/>
    </row>
    <row r="24" spans="2:18" ht="13.5">
      <c r="B24" s="240"/>
      <c r="C24" s="241"/>
      <c r="N24" s="168"/>
      <c r="O24" s="168"/>
      <c r="P24" s="242" t="s">
        <v>37</v>
      </c>
      <c r="Q24" s="243">
        <f ca="1">TODAY()</f>
        <v>41799</v>
      </c>
      <c r="R24" s="244">
        <f ca="1">NOW()</f>
        <v>41799.738571875</v>
      </c>
    </row>
    <row r="25" spans="17:18" ht="12.75" hidden="1">
      <c r="Q25" s="211">
        <f>HOUR(R24)</f>
        <v>17</v>
      </c>
      <c r="R25" s="211">
        <f>MINUTE(R24)</f>
        <v>43</v>
      </c>
    </row>
    <row r="26" ht="12.75" hidden="1">
      <c r="R26" s="245">
        <f>TIME(Q25,R25,0)</f>
        <v>0.7381944444444444</v>
      </c>
    </row>
    <row r="28" spans="17:18" ht="12.75">
      <c r="Q28" s="298" t="s">
        <v>64</v>
      </c>
      <c r="R28" s="298"/>
    </row>
  </sheetData>
  <sheetProtection/>
  <mergeCells count="30"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</mergeCells>
  <conditionalFormatting sqref="F17:F18">
    <cfRule type="expression" priority="16" dxfId="50" stopIfTrue="1">
      <formula>IF(AND($H$17=3,$H$18=3,$H$19=3,$H$20=3),1,0)</formula>
    </cfRule>
  </conditionalFormatting>
  <conditionalFormatting sqref="G17:O18">
    <cfRule type="expression" priority="17" dxfId="0" stopIfTrue="1">
      <formula>IF(AND($H$17=3,$H$18=3,$H$19=3,$H$20=3),1,0)</formula>
    </cfRule>
  </conditionalFormatting>
  <conditionalFormatting sqref="C7:E7 G7:M7">
    <cfRule type="expression" priority="18" dxfId="0" stopIfTrue="1">
      <formula>IF(OR($L$7="en juego",$L$7="hoy!"),1,0)</formula>
    </cfRule>
  </conditionalFormatting>
  <conditionalFormatting sqref="B6:E6 C7:C11 E7:E11 G6:M6">
    <cfRule type="expression" priority="19" dxfId="0" stopIfTrue="1">
      <formula>IF(OR($L$6="en juego",$L$6="hoy!"),1,0)</formula>
    </cfRule>
  </conditionalFormatting>
  <conditionalFormatting sqref="C8:E8 H9:I9 G8:M8">
    <cfRule type="expression" priority="20" dxfId="0" stopIfTrue="1">
      <formula>IF(OR($L$8="en juego",$L$8="hoy!"),1,0)</formula>
    </cfRule>
  </conditionalFormatting>
  <conditionalFormatting sqref="C9:E9 J9:M9 G9">
    <cfRule type="expression" priority="21" dxfId="0" stopIfTrue="1">
      <formula>IF(OR($L$9="en juego",$L$9="hoy!"),1,0)</formula>
    </cfRule>
  </conditionalFormatting>
  <conditionalFormatting sqref="C10:E10 H11:K11 G10:M10">
    <cfRule type="expression" priority="22" dxfId="0" stopIfTrue="1">
      <formula>IF(OR($L$10="en juego",$L$10="hoy!"),1,0)</formula>
    </cfRule>
  </conditionalFormatting>
  <conditionalFormatting sqref="C11:E11 J11:M11 G11">
    <cfRule type="expression" priority="23" dxfId="0" stopIfTrue="1">
      <formula>IF(OR($L$11="en juego",$L$11="hoy!"),1,0)</formula>
    </cfRule>
  </conditionalFormatting>
  <conditionalFormatting sqref="J9:K9">
    <cfRule type="expression" priority="15" dxfId="0" stopIfTrue="1">
      <formula>IF(OR($L$6="en juego",$L$6="hoy!"),1,0)</formula>
    </cfRule>
  </conditionalFormatting>
  <conditionalFormatting sqref="J9:K9">
    <cfRule type="expression" priority="14" dxfId="0" stopIfTrue="1">
      <formula>IF(OR($L$6="en juego",$L$6="hoy!"),1,0)</formula>
    </cfRule>
  </conditionalFormatting>
  <conditionalFormatting sqref="J10:K11">
    <cfRule type="expression" priority="13" dxfId="0" stopIfTrue="1">
      <formula>IF(OR($L$8="en juego",$L$8="hoy!"),1,0)</formula>
    </cfRule>
  </conditionalFormatting>
  <conditionalFormatting sqref="J10:K11">
    <cfRule type="expression" priority="12" dxfId="0" stopIfTrue="1">
      <formula>IF(OR($L$8="en juego",$L$8="hoy!"),1,0)</formula>
    </cfRule>
  </conditionalFormatting>
  <conditionalFormatting sqref="B9">
    <cfRule type="expression" priority="11" dxfId="0" stopIfTrue="1">
      <formula>IF(OR($L$6="en juego",$L$6="hoy!"),1,0)</formula>
    </cfRule>
  </conditionalFormatting>
  <conditionalFormatting sqref="F10">
    <cfRule type="expression" priority="10" dxfId="0" stopIfTrue="1">
      <formula>IF(OR($L$6="en juego",$L$6="hoy!"),1,0)</formula>
    </cfRule>
  </conditionalFormatting>
  <conditionalFormatting sqref="B11">
    <cfRule type="expression" priority="9" dxfId="0" stopIfTrue="1">
      <formula>IF(OR($L$6="en juego",$L$6="hoy!"),1,0)</formula>
    </cfRule>
  </conditionalFormatting>
  <conditionalFormatting sqref="F8">
    <cfRule type="expression" priority="8" dxfId="0" stopIfTrue="1">
      <formula>IF(OR($L$6="en juego",$L$6="hoy!"),1,0)</formula>
    </cfRule>
  </conditionalFormatting>
  <conditionalFormatting sqref="F6">
    <cfRule type="expression" priority="7" dxfId="0" stopIfTrue="1">
      <formula>IF(OR($L$6="en juego",$L$6="hoy!"),1,0)</formula>
    </cfRule>
  </conditionalFormatting>
  <conditionalFormatting sqref="B7">
    <cfRule type="expression" priority="6" dxfId="0" stopIfTrue="1">
      <formula>IF(OR($L$6="en juego",$L$6="hoy!"),1,0)</formula>
    </cfRule>
  </conditionalFormatting>
  <conditionalFormatting sqref="F9">
    <cfRule type="expression" priority="5" dxfId="0" stopIfTrue="1">
      <formula>IF(OR($L$6="en juego",$L$6="hoy!"),1,0)</formula>
    </cfRule>
  </conditionalFormatting>
  <conditionalFormatting sqref="F11">
    <cfRule type="expression" priority="4" dxfId="0" stopIfTrue="1">
      <formula>IF(OR($L$6="en juego",$L$6="hoy!"),1,0)</formula>
    </cfRule>
  </conditionalFormatting>
  <conditionalFormatting sqref="B8">
    <cfRule type="expression" priority="3" dxfId="0" stopIfTrue="1">
      <formula>IF(OR($L$6="en juego",$L$6="hoy!"),1,0)</formula>
    </cfRule>
  </conditionalFormatting>
  <conditionalFormatting sqref="F7">
    <cfRule type="expression" priority="1" dxfId="0" stopIfTrue="1">
      <formula>IF(OR($L$6="en juego",$L$6="hoy!"),1,0)</formula>
    </cfRule>
  </conditionalFormatting>
  <conditionalFormatting sqref="B10">
    <cfRule type="expression" priority="2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5" right="0.75" top="1" bottom="1" header="0" footer="0"/>
  <pageSetup fitToHeight="1" fitToWidth="1" horizontalDpi="300" verticalDpi="300" orientation="portrait" paperSize="9" scale="89" r:id="rId2"/>
  <ignoredErrors>
    <ignoredError sqref="B1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7109375" style="211" customWidth="1"/>
    <col min="2" max="2" width="14.28125" style="211" customWidth="1"/>
    <col min="3" max="3" width="3.28125" style="211" customWidth="1"/>
    <col min="4" max="4" width="1.7109375" style="211" customWidth="1"/>
    <col min="5" max="5" width="3.421875" style="211" customWidth="1"/>
    <col min="6" max="7" width="14.28125" style="211" customWidth="1"/>
    <col min="8" max="12" width="3.7109375" style="211" customWidth="1"/>
    <col min="13" max="14" width="3.8515625" style="211" customWidth="1"/>
    <col min="15" max="15" width="4.7109375" style="211" customWidth="1"/>
    <col min="16" max="16" width="5.7109375" style="211" customWidth="1"/>
    <col min="17" max="18" width="7.7109375" style="211" customWidth="1"/>
    <col min="19" max="19" width="5.7109375" style="211" customWidth="1"/>
    <col min="20" max="20" width="7.7109375" style="211" customWidth="1"/>
    <col min="21" max="16384" width="9.140625" style="211" customWidth="1"/>
  </cols>
  <sheetData>
    <row r="1" spans="1:20" s="210" customFormat="1" ht="34.5" customHeight="1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209"/>
    </row>
    <row r="2" spans="1:20" s="21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89"/>
    </row>
    <row r="3" spans="7:18" ht="21" customHeight="1">
      <c r="G3" s="212"/>
      <c r="L3" s="213"/>
      <c r="M3" s="214"/>
      <c r="R3" s="212"/>
    </row>
    <row r="4" spans="2:19" ht="12.75" customHeight="1">
      <c r="B4" s="343" t="s">
        <v>12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P4" s="349" t="s">
        <v>91</v>
      </c>
      <c r="Q4" s="350"/>
      <c r="R4" s="350"/>
      <c r="S4" s="350"/>
    </row>
    <row r="5" spans="1:19" ht="12.75" customHeight="1">
      <c r="A5" s="215"/>
      <c r="B5" s="215"/>
      <c r="C5" s="215"/>
      <c r="D5" s="215"/>
      <c r="E5" s="215"/>
      <c r="F5" s="215"/>
      <c r="G5" s="216" t="s">
        <v>70</v>
      </c>
      <c r="H5" s="348" t="s">
        <v>71</v>
      </c>
      <c r="I5" s="348"/>
      <c r="J5" s="346" t="s">
        <v>72</v>
      </c>
      <c r="K5" s="346"/>
      <c r="L5" s="346" t="s">
        <v>38</v>
      </c>
      <c r="M5" s="346"/>
      <c r="P5" s="350"/>
      <c r="Q5" s="350"/>
      <c r="R5" s="350"/>
      <c r="S5" s="350"/>
    </row>
    <row r="6" spans="1:19" ht="14.25" customHeight="1">
      <c r="A6" s="163">
        <f aca="true" t="shared" si="0" ref="A6:A11">IF(OR(L6="finalizado",L6="en juego",L6="hoy!"),"Ø","")</f>
      </c>
      <c r="B6" s="217">
        <f ca="1">CELL("CONTENIDO",Q7)</f>
        <v>13</v>
      </c>
      <c r="C6" s="218"/>
      <c r="D6" s="219" t="s">
        <v>13</v>
      </c>
      <c r="E6" s="218"/>
      <c r="F6" s="217">
        <f ca="1">CELL("CONTENIDO",Q9)</f>
        <v>14</v>
      </c>
      <c r="G6" s="221"/>
      <c r="H6" s="344">
        <v>40342</v>
      </c>
      <c r="I6" s="344"/>
      <c r="J6" s="345">
        <v>0.6666666666666666</v>
      </c>
      <c r="K6" s="345"/>
      <c r="L6" s="347">
        <f aca="true" t="shared" si="1" ref="L6:L11">IF(OR(H6="",J6="",H6&lt;$Q$24),"",IF(H6=$Q$24,IF(AND(J6&lt;=$R$26,$R$26&lt;=(J6+0.08333333333)),"en juego",IF($R$26&lt;J6,"hoy!","finalizado")),IF($Q$24&gt;H6,"finalizado","")))</f>
      </c>
      <c r="M6" s="347"/>
      <c r="O6" s="215"/>
      <c r="R6" s="212"/>
      <c r="S6" s="215"/>
    </row>
    <row r="7" spans="1:19" ht="14.25" customHeight="1">
      <c r="A7" s="163">
        <f t="shared" si="0"/>
      </c>
      <c r="B7" s="217">
        <f ca="1">CELL("CONTENIDO",Q11)</f>
        <v>15</v>
      </c>
      <c r="C7" s="218"/>
      <c r="D7" s="219" t="s">
        <v>13</v>
      </c>
      <c r="E7" s="218"/>
      <c r="F7" s="217">
        <f ca="1">CELL("CONTENIDO",Q13)</f>
        <v>16</v>
      </c>
      <c r="G7" s="221"/>
      <c r="H7" s="344">
        <v>40342</v>
      </c>
      <c r="I7" s="344"/>
      <c r="J7" s="345">
        <v>0.8541666666666666</v>
      </c>
      <c r="K7" s="345"/>
      <c r="L7" s="347">
        <f t="shared" si="1"/>
      </c>
      <c r="M7" s="347"/>
      <c r="N7" s="222"/>
      <c r="O7" s="164"/>
      <c r="P7" s="223"/>
      <c r="Q7" s="302">
        <v>13</v>
      </c>
      <c r="R7" s="302"/>
      <c r="S7" s="223"/>
    </row>
    <row r="8" spans="1:19" ht="14.25" customHeight="1">
      <c r="A8" s="163">
        <f t="shared" si="0"/>
      </c>
      <c r="B8" s="217">
        <f ca="1">CELL("CONTENIDO",Q7)</f>
        <v>13</v>
      </c>
      <c r="C8" s="218"/>
      <c r="D8" s="219" t="s">
        <v>13</v>
      </c>
      <c r="E8" s="218"/>
      <c r="F8" s="217">
        <f ca="1">CELL("CONTENIDO",Q11)</f>
        <v>15</v>
      </c>
      <c r="G8" s="221"/>
      <c r="H8" s="344">
        <v>40347</v>
      </c>
      <c r="I8" s="344"/>
      <c r="J8" s="345">
        <v>0.5625</v>
      </c>
      <c r="K8" s="345"/>
      <c r="L8" s="347">
        <f t="shared" si="1"/>
      </c>
      <c r="M8" s="347"/>
      <c r="N8" s="224"/>
      <c r="O8" s="165"/>
      <c r="P8" s="143"/>
      <c r="Q8" s="46"/>
      <c r="R8" s="63"/>
      <c r="S8" s="225"/>
    </row>
    <row r="9" spans="1:19" ht="14.25" customHeight="1">
      <c r="A9" s="163">
        <f t="shared" si="0"/>
      </c>
      <c r="B9" s="217">
        <f ca="1">CELL("CONTENIDO",Q13)</f>
        <v>16</v>
      </c>
      <c r="C9" s="218"/>
      <c r="D9" s="219" t="s">
        <v>13</v>
      </c>
      <c r="E9" s="218"/>
      <c r="F9" s="217">
        <f ca="1">CELL("CONTENIDO",Q9)</f>
        <v>14</v>
      </c>
      <c r="G9" s="221"/>
      <c r="H9" s="344">
        <v>40348</v>
      </c>
      <c r="I9" s="344"/>
      <c r="J9" s="345">
        <v>0.5625</v>
      </c>
      <c r="K9" s="345"/>
      <c r="L9" s="347">
        <f t="shared" si="1"/>
      </c>
      <c r="M9" s="347"/>
      <c r="O9" s="215"/>
      <c r="P9" s="223"/>
      <c r="Q9" s="302">
        <v>14</v>
      </c>
      <c r="R9" s="302"/>
      <c r="S9" s="223"/>
    </row>
    <row r="10" spans="1:19" ht="14.25" customHeight="1">
      <c r="A10" s="163">
        <f t="shared" si="0"/>
      </c>
      <c r="B10" s="217">
        <f ca="1">CELL("CONTENIDO",Q13)</f>
        <v>16</v>
      </c>
      <c r="C10" s="218"/>
      <c r="D10" s="219" t="s">
        <v>13</v>
      </c>
      <c r="E10" s="218"/>
      <c r="F10" s="217">
        <f ca="1">CELL("CONTENIDO",Q7)</f>
        <v>13</v>
      </c>
      <c r="G10" s="221"/>
      <c r="H10" s="344">
        <v>40352</v>
      </c>
      <c r="I10" s="344"/>
      <c r="J10" s="345">
        <v>0.8541666666666666</v>
      </c>
      <c r="K10" s="345"/>
      <c r="L10" s="347">
        <f t="shared" si="1"/>
      </c>
      <c r="M10" s="347"/>
      <c r="O10" s="215"/>
      <c r="P10" s="143"/>
      <c r="Q10" s="46"/>
      <c r="R10" s="63"/>
      <c r="S10" s="225"/>
    </row>
    <row r="11" spans="1:19" ht="14.25" customHeight="1">
      <c r="A11" s="163">
        <f t="shared" si="0"/>
      </c>
      <c r="B11" s="217">
        <f ca="1">CELL("CONTENIDO",Q9)</f>
        <v>14</v>
      </c>
      <c r="C11" s="218"/>
      <c r="D11" s="219" t="s">
        <v>13</v>
      </c>
      <c r="E11" s="218"/>
      <c r="F11" s="217">
        <f ca="1">CELL("CONTENIDO",Q11)</f>
        <v>15</v>
      </c>
      <c r="G11" s="221"/>
      <c r="H11" s="344">
        <v>40352</v>
      </c>
      <c r="I11" s="344"/>
      <c r="J11" s="345">
        <v>0.8541666666666666</v>
      </c>
      <c r="K11" s="345"/>
      <c r="L11" s="347">
        <f t="shared" si="1"/>
      </c>
      <c r="M11" s="347"/>
      <c r="O11" s="215"/>
      <c r="P11" s="223"/>
      <c r="Q11" s="302">
        <v>15</v>
      </c>
      <c r="R11" s="302"/>
      <c r="S11" s="223"/>
    </row>
    <row r="12" spans="2:19" ht="14.25" customHeight="1">
      <c r="B12" s="226"/>
      <c r="C12" s="227"/>
      <c r="D12" s="227"/>
      <c r="E12" s="227"/>
      <c r="F12" s="215"/>
      <c r="G12" s="228"/>
      <c r="H12" s="227"/>
      <c r="I12" s="229"/>
      <c r="J12" s="213"/>
      <c r="K12" s="166"/>
      <c r="L12" s="167"/>
      <c r="M12" s="167"/>
      <c r="O12" s="215"/>
      <c r="P12" s="143"/>
      <c r="Q12" s="46"/>
      <c r="R12" s="63"/>
      <c r="S12" s="225"/>
    </row>
    <row r="13" spans="2:19" ht="14.25" customHeight="1">
      <c r="B13" s="226"/>
      <c r="C13" s="227"/>
      <c r="D13" s="227"/>
      <c r="E13" s="227"/>
      <c r="F13" s="215"/>
      <c r="G13" s="228"/>
      <c r="H13" s="227"/>
      <c r="I13" s="227"/>
      <c r="J13" s="213"/>
      <c r="K13" s="230"/>
      <c r="L13" s="167"/>
      <c r="M13" s="167"/>
      <c r="O13" s="215"/>
      <c r="P13" s="223"/>
      <c r="Q13" s="302">
        <v>16</v>
      </c>
      <c r="R13" s="302"/>
      <c r="S13" s="223"/>
    </row>
    <row r="14" spans="2:19" ht="13.5" customHeight="1">
      <c r="B14" s="226"/>
      <c r="C14" s="227"/>
      <c r="D14" s="227"/>
      <c r="E14" s="227"/>
      <c r="F14" s="215"/>
      <c r="G14" s="228"/>
      <c r="H14" s="227"/>
      <c r="I14" s="227"/>
      <c r="J14" s="213"/>
      <c r="K14" s="230"/>
      <c r="L14" s="167"/>
      <c r="M14" s="167"/>
      <c r="O14" s="231"/>
      <c r="Q14" s="232"/>
      <c r="R14" s="233"/>
      <c r="S14" s="215"/>
    </row>
    <row r="15" spans="7:18" ht="12.75">
      <c r="G15" s="343" t="s">
        <v>28</v>
      </c>
      <c r="H15" s="343"/>
      <c r="I15" s="343"/>
      <c r="J15" s="343"/>
      <c r="K15" s="343"/>
      <c r="L15" s="343"/>
      <c r="M15" s="343"/>
      <c r="N15" s="343"/>
      <c r="O15" s="343"/>
      <c r="R15" s="212"/>
    </row>
    <row r="16" spans="8:18" ht="12.75">
      <c r="H16" s="234" t="s">
        <v>29</v>
      </c>
      <c r="I16" s="234" t="s">
        <v>30</v>
      </c>
      <c r="J16" s="234" t="s">
        <v>31</v>
      </c>
      <c r="K16" s="234" t="s">
        <v>32</v>
      </c>
      <c r="L16" s="234" t="s">
        <v>33</v>
      </c>
      <c r="M16" s="234" t="s">
        <v>34</v>
      </c>
      <c r="N16" s="234" t="s">
        <v>35</v>
      </c>
      <c r="O16" s="234" t="s">
        <v>36</v>
      </c>
      <c r="R16" s="212"/>
    </row>
    <row r="17" spans="6:19" ht="12.75">
      <c r="F17" s="235" t="s">
        <v>88</v>
      </c>
      <c r="G17" s="246">
        <f>calculoD!F52</f>
        <v>13</v>
      </c>
      <c r="H17" s="236">
        <f>calculoD!G52</f>
        <v>0</v>
      </c>
      <c r="I17" s="236">
        <f>calculoD!H52</f>
        <v>0</v>
      </c>
      <c r="J17" s="236">
        <f>calculoD!I52</f>
        <v>0</v>
      </c>
      <c r="K17" s="236">
        <f>calculoD!J52</f>
        <v>0</v>
      </c>
      <c r="L17" s="236">
        <f>calculoD!K52</f>
        <v>0</v>
      </c>
      <c r="M17" s="236">
        <f>calculoD!L52</f>
        <v>0</v>
      </c>
      <c r="N17" s="236">
        <f>L17-M17</f>
        <v>0</v>
      </c>
      <c r="O17" s="236">
        <f>calculoD!M52</f>
        <v>0</v>
      </c>
      <c r="P17" s="237"/>
      <c r="Q17" s="86"/>
      <c r="R17" s="238"/>
      <c r="S17" s="86"/>
    </row>
    <row r="18" spans="6:19" ht="12.75">
      <c r="F18" s="235" t="s">
        <v>88</v>
      </c>
      <c r="G18" s="246">
        <f>calculoD!F53</f>
        <v>14</v>
      </c>
      <c r="H18" s="236">
        <f>calculoD!G53</f>
        <v>0</v>
      </c>
      <c r="I18" s="236">
        <f>calculoD!H53</f>
        <v>0</v>
      </c>
      <c r="J18" s="236">
        <f>calculoD!I53</f>
        <v>0</v>
      </c>
      <c r="K18" s="236">
        <f>calculoD!J53</f>
        <v>0</v>
      </c>
      <c r="L18" s="236">
        <f>calculoD!K53</f>
        <v>0</v>
      </c>
      <c r="M18" s="236">
        <f>calculoD!L53</f>
        <v>0</v>
      </c>
      <c r="N18" s="236">
        <f>L18-M18</f>
        <v>0</v>
      </c>
      <c r="O18" s="236">
        <f>calculoD!M53</f>
        <v>0</v>
      </c>
      <c r="P18" s="237"/>
      <c r="Q18" s="86"/>
      <c r="R18" s="238"/>
      <c r="S18" s="86"/>
    </row>
    <row r="19" spans="6:19" ht="12.75">
      <c r="F19" s="86"/>
      <c r="G19" s="247">
        <f>calculoD!F54</f>
        <v>15</v>
      </c>
      <c r="H19" s="236">
        <f>calculoD!G54</f>
        <v>0</v>
      </c>
      <c r="I19" s="236">
        <f>calculoD!H54</f>
        <v>0</v>
      </c>
      <c r="J19" s="236">
        <f>calculoD!I54</f>
        <v>0</v>
      </c>
      <c r="K19" s="236">
        <f>calculoD!J54</f>
        <v>0</v>
      </c>
      <c r="L19" s="236">
        <f>calculoD!K54</f>
        <v>0</v>
      </c>
      <c r="M19" s="236">
        <f>calculoD!L54</f>
        <v>0</v>
      </c>
      <c r="N19" s="236">
        <f>L19-M19</f>
        <v>0</v>
      </c>
      <c r="O19" s="236">
        <f>calculoD!M54</f>
        <v>0</v>
      </c>
      <c r="P19" s="86"/>
      <c r="Q19" s="86"/>
      <c r="R19" s="238"/>
      <c r="S19" s="86"/>
    </row>
    <row r="20" spans="6:19" ht="12.75">
      <c r="F20" s="86"/>
      <c r="G20" s="247">
        <f>calculoD!F55</f>
        <v>16</v>
      </c>
      <c r="H20" s="236">
        <f>calculoD!G55</f>
        <v>0</v>
      </c>
      <c r="I20" s="236">
        <f>calculoD!H55</f>
        <v>0</v>
      </c>
      <c r="J20" s="236">
        <f>calculoD!I55</f>
        <v>0</v>
      </c>
      <c r="K20" s="236">
        <f>calculoD!J55</f>
        <v>0</v>
      </c>
      <c r="L20" s="236">
        <f>calculoD!K55</f>
        <v>0</v>
      </c>
      <c r="M20" s="236">
        <f>calculoD!L55</f>
        <v>0</v>
      </c>
      <c r="N20" s="236">
        <f>L20-M20</f>
        <v>0</v>
      </c>
      <c r="O20" s="236">
        <f>calculoD!M55</f>
        <v>0</v>
      </c>
      <c r="P20" s="86"/>
      <c r="Q20" s="86"/>
      <c r="R20" s="238"/>
      <c r="S20" s="86"/>
    </row>
    <row r="21" ht="12.75">
      <c r="R21" s="212"/>
    </row>
    <row r="22" ht="11.25" customHeight="1">
      <c r="R22" s="212"/>
    </row>
    <row r="23" ht="9" customHeight="1">
      <c r="R23" s="239"/>
    </row>
    <row r="24" spans="2:18" ht="13.5">
      <c r="B24" s="240"/>
      <c r="C24" s="241"/>
      <c r="N24" s="168"/>
      <c r="O24" s="168"/>
      <c r="P24" s="242" t="s">
        <v>37</v>
      </c>
      <c r="Q24" s="243">
        <f ca="1">TODAY()</f>
        <v>41799</v>
      </c>
      <c r="R24" s="244">
        <f ca="1">NOW()</f>
        <v>41799.738571875</v>
      </c>
    </row>
    <row r="25" spans="17:18" ht="12.75" hidden="1">
      <c r="Q25" s="211">
        <f>HOUR(R24)</f>
        <v>17</v>
      </c>
      <c r="R25" s="211">
        <f>MINUTE(R24)</f>
        <v>43</v>
      </c>
    </row>
    <row r="26" ht="12.75" hidden="1">
      <c r="R26" s="245">
        <f>TIME(Q25,R25,0)</f>
        <v>0.7381944444444444</v>
      </c>
    </row>
    <row r="28" spans="17:18" ht="12.75">
      <c r="Q28" s="298" t="s">
        <v>64</v>
      </c>
      <c r="R28" s="298"/>
    </row>
  </sheetData>
  <sheetProtection/>
  <mergeCells count="30"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</mergeCells>
  <conditionalFormatting sqref="F17:F18">
    <cfRule type="expression" priority="13" dxfId="50" stopIfTrue="1">
      <formula>IF(AND($H$17=3,$H$18=3,$H$19=3,$H$20=3),1,0)</formula>
    </cfRule>
  </conditionalFormatting>
  <conditionalFormatting sqref="G17:O18">
    <cfRule type="expression" priority="14" dxfId="0" stopIfTrue="1">
      <formula>IF(AND($H$17=3,$H$18=3,$H$19=3,$H$20=3),1,0)</formula>
    </cfRule>
  </conditionalFormatting>
  <conditionalFormatting sqref="C7:E7 J8:K11 G7:M7">
    <cfRule type="expression" priority="15" dxfId="0" stopIfTrue="1">
      <formula>IF(OR($L$7="en juego",$L$7="hoy!"),1,0)</formula>
    </cfRule>
  </conditionalFormatting>
  <conditionalFormatting sqref="B6:E6 C7:C11 E7:E11 G6:M6">
    <cfRule type="expression" priority="16" dxfId="0" stopIfTrue="1">
      <formula>IF(OR($L$6="en juego",$L$6="hoy!"),1,0)</formula>
    </cfRule>
  </conditionalFormatting>
  <conditionalFormatting sqref="C8:E8 L8:M8 G8:I8">
    <cfRule type="expression" priority="17" dxfId="0" stopIfTrue="1">
      <formula>IF(OR($L$8="en juego",$L$8="hoy!"),1,0)</formula>
    </cfRule>
  </conditionalFormatting>
  <conditionalFormatting sqref="C9:E9 G9:M9">
    <cfRule type="expression" priority="18" dxfId="0" stopIfTrue="1">
      <formula>IF(OR($L$9="en juego",$L$9="hoy!"),1,0)</formula>
    </cfRule>
  </conditionalFormatting>
  <conditionalFormatting sqref="C10:E10 L10:M10 H11:I11 G10:I10">
    <cfRule type="expression" priority="19" dxfId="0" stopIfTrue="1">
      <formula>IF(OR($L$10="en juego",$L$10="hoy!"),1,0)</formula>
    </cfRule>
  </conditionalFormatting>
  <conditionalFormatting sqref="C11:E11 L11:M11 G11:I11">
    <cfRule type="expression" priority="20" dxfId="0" stopIfTrue="1">
      <formula>IF(OR($L$11="en juego",$L$11="hoy!"),1,0)</formula>
    </cfRule>
  </conditionalFormatting>
  <conditionalFormatting sqref="J9:K9">
    <cfRule type="expression" priority="12" dxfId="0" stopIfTrue="1">
      <formula>IF(OR($L$7="en juego",$L$7="hoy!"),1,0)</formula>
    </cfRule>
  </conditionalFormatting>
  <conditionalFormatting sqref="B8">
    <cfRule type="expression" priority="11" dxfId="0" stopIfTrue="1">
      <formula>IF(OR($L$6="en juego",$L$6="hoy!"),1,0)</formula>
    </cfRule>
  </conditionalFormatting>
  <conditionalFormatting sqref="F10">
    <cfRule type="expression" priority="10" dxfId="0" stopIfTrue="1">
      <formula>IF(OR($L$6="en juego",$L$6="hoy!"),1,0)</formula>
    </cfRule>
  </conditionalFormatting>
  <conditionalFormatting sqref="B11">
    <cfRule type="expression" priority="9" dxfId="0" stopIfTrue="1">
      <formula>IF(OR($L$6="en juego",$L$6="hoy!"),1,0)</formula>
    </cfRule>
  </conditionalFormatting>
  <conditionalFormatting sqref="F9">
    <cfRule type="expression" priority="8" dxfId="0" stopIfTrue="1">
      <formula>IF(OR($L$6="en juego",$L$6="hoy!"),1,0)</formula>
    </cfRule>
  </conditionalFormatting>
  <conditionalFormatting sqref="F6">
    <cfRule type="expression" priority="7" dxfId="0" stopIfTrue="1">
      <formula>IF(OR($L$6="en juego",$L$6="hoy!"),1,0)</formula>
    </cfRule>
  </conditionalFormatting>
  <conditionalFormatting sqref="B7">
    <cfRule type="expression" priority="6" dxfId="0" stopIfTrue="1">
      <formula>IF(OR($L$6="en juego",$L$6="hoy!"),1,0)</formula>
    </cfRule>
  </conditionalFormatting>
  <conditionalFormatting sqref="F8">
    <cfRule type="expression" priority="5" dxfId="0" stopIfTrue="1">
      <formula>IF(OR($L$6="en juego",$L$6="hoy!"),1,0)</formula>
    </cfRule>
  </conditionalFormatting>
  <conditionalFormatting sqref="F11">
    <cfRule type="expression" priority="4" dxfId="0" stopIfTrue="1">
      <formula>IF(OR($L$6="en juego",$L$6="hoy!"),1,0)</formula>
    </cfRule>
  </conditionalFormatting>
  <conditionalFormatting sqref="F7">
    <cfRule type="expression" priority="3" dxfId="0" stopIfTrue="1">
      <formula>IF(OR($L$6="en juego",$L$6="hoy!"),1,0)</formula>
    </cfRule>
  </conditionalFormatting>
  <conditionalFormatting sqref="B9">
    <cfRule type="expression" priority="2" dxfId="0" stopIfTrue="1">
      <formula>IF(OR($L$6="en juego",$L$6="hoy!"),1,0)</formula>
    </cfRule>
  </conditionalFormatting>
  <conditionalFormatting sqref="B10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5" right="0.75" top="1" bottom="1" header="0" footer="0"/>
  <pageSetup fitToHeight="1" fitToWidth="1" horizontalDpi="300" verticalDpi="300" orientation="portrait" paperSize="9" scale="89"/>
  <ignoredErrors>
    <ignoredError sqref="B8 F7 F10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7109375" style="211" customWidth="1"/>
    <col min="2" max="2" width="14.28125" style="211" customWidth="1"/>
    <col min="3" max="3" width="3.28125" style="211" customWidth="1"/>
    <col min="4" max="4" width="1.7109375" style="211" customWidth="1"/>
    <col min="5" max="5" width="3.421875" style="211" customWidth="1"/>
    <col min="6" max="7" width="14.28125" style="211" customWidth="1"/>
    <col min="8" max="12" width="3.7109375" style="211" customWidth="1"/>
    <col min="13" max="14" width="3.8515625" style="211" customWidth="1"/>
    <col min="15" max="15" width="4.7109375" style="211" customWidth="1"/>
    <col min="16" max="16" width="5.7109375" style="211" customWidth="1"/>
    <col min="17" max="18" width="7.7109375" style="211" customWidth="1"/>
    <col min="19" max="19" width="5.7109375" style="211" customWidth="1"/>
    <col min="20" max="20" width="7.7109375" style="211" customWidth="1"/>
    <col min="21" max="16384" width="9.140625" style="211" customWidth="1"/>
  </cols>
  <sheetData>
    <row r="1" spans="1:20" s="210" customFormat="1" ht="34.5" customHeight="1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209"/>
    </row>
    <row r="2" spans="1:20" s="21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89"/>
    </row>
    <row r="3" spans="7:18" ht="21" customHeight="1">
      <c r="G3" s="212"/>
      <c r="L3" s="213"/>
      <c r="M3" s="214"/>
      <c r="R3" s="212"/>
    </row>
    <row r="4" spans="2:19" ht="12.75" customHeight="1">
      <c r="B4" s="343" t="s">
        <v>12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P4" s="349" t="s">
        <v>90</v>
      </c>
      <c r="Q4" s="350"/>
      <c r="R4" s="350"/>
      <c r="S4" s="350"/>
    </row>
    <row r="5" spans="2:19" ht="12.75" customHeight="1">
      <c r="B5" s="215"/>
      <c r="C5" s="215"/>
      <c r="D5" s="215"/>
      <c r="E5" s="215"/>
      <c r="F5" s="215"/>
      <c r="G5" s="216" t="s">
        <v>70</v>
      </c>
      <c r="H5" s="348" t="s">
        <v>71</v>
      </c>
      <c r="I5" s="348"/>
      <c r="J5" s="346" t="s">
        <v>72</v>
      </c>
      <c r="K5" s="346"/>
      <c r="L5" s="346" t="s">
        <v>38</v>
      </c>
      <c r="M5" s="346"/>
      <c r="P5" s="350"/>
      <c r="Q5" s="350"/>
      <c r="R5" s="350"/>
      <c r="S5" s="350"/>
    </row>
    <row r="6" spans="1:19" ht="14.25" customHeight="1">
      <c r="A6" s="163">
        <f aca="true" t="shared" si="0" ref="A6:A11">IF(OR(L6="finalizado",L6="en juego",L6="hoy!"),"Ø","")</f>
      </c>
      <c r="B6" s="217">
        <f ca="1">CELL("CONTENIDO",Q7)</f>
        <v>17</v>
      </c>
      <c r="C6" s="218"/>
      <c r="D6" s="219" t="s">
        <v>13</v>
      </c>
      <c r="E6" s="218"/>
      <c r="F6" s="217">
        <f ca="1">CELL("CONTENIDO",Q9)</f>
        <v>18</v>
      </c>
      <c r="G6" s="221"/>
      <c r="H6" s="344">
        <v>40343</v>
      </c>
      <c r="I6" s="344"/>
      <c r="J6" s="345">
        <v>0.5625</v>
      </c>
      <c r="K6" s="345"/>
      <c r="L6" s="347">
        <f aca="true" t="shared" si="1" ref="L6:L11">IF(OR(H6="",J6="",H6&lt;$Q$24),"",IF(H6=$Q$24,IF(AND(J6&lt;=$R$26,$R$26&lt;=(J6+0.08333333333)),"en juego",IF($R$26&lt;J6,"hoy!","finalizado")),IF($Q$24&gt;H6,"finalizado","")))</f>
      </c>
      <c r="M6" s="347"/>
      <c r="O6" s="215"/>
      <c r="R6" s="212"/>
      <c r="S6" s="215"/>
    </row>
    <row r="7" spans="1:19" ht="14.25" customHeight="1">
      <c r="A7" s="163">
        <f t="shared" si="0"/>
      </c>
      <c r="B7" s="217">
        <f ca="1">CELL("CONTENIDO",Q11)</f>
        <v>19</v>
      </c>
      <c r="C7" s="218"/>
      <c r="D7" s="219" t="s">
        <v>13</v>
      </c>
      <c r="E7" s="218"/>
      <c r="F7" s="217">
        <f ca="1">CELL("CONTENIDO",Q13)</f>
        <v>20</v>
      </c>
      <c r="G7" s="221"/>
      <c r="H7" s="344">
        <v>40343</v>
      </c>
      <c r="I7" s="344"/>
      <c r="J7" s="345">
        <v>0.6666666666666666</v>
      </c>
      <c r="K7" s="345"/>
      <c r="L7" s="347">
        <f t="shared" si="1"/>
      </c>
      <c r="M7" s="347"/>
      <c r="N7" s="222"/>
      <c r="O7" s="164"/>
      <c r="P7" s="223"/>
      <c r="Q7" s="302">
        <v>17</v>
      </c>
      <c r="R7" s="302"/>
      <c r="S7" s="223"/>
    </row>
    <row r="8" spans="1:19" ht="14.25" customHeight="1">
      <c r="A8" s="163">
        <f t="shared" si="0"/>
      </c>
      <c r="B8" s="217">
        <f ca="1">CELL("CONTENIDO",Q7)</f>
        <v>17</v>
      </c>
      <c r="C8" s="218"/>
      <c r="D8" s="219" t="s">
        <v>13</v>
      </c>
      <c r="E8" s="218"/>
      <c r="F8" s="217">
        <f ca="1">CELL("CONTENIDO",Q11)</f>
        <v>19</v>
      </c>
      <c r="G8" s="221"/>
      <c r="H8" s="344">
        <v>40348</v>
      </c>
      <c r="I8" s="344"/>
      <c r="J8" s="345">
        <v>0.6666666666666666</v>
      </c>
      <c r="K8" s="345"/>
      <c r="L8" s="347">
        <f t="shared" si="1"/>
      </c>
      <c r="M8" s="347"/>
      <c r="N8" s="224"/>
      <c r="O8" s="165"/>
      <c r="P8" s="143"/>
      <c r="Q8" s="46"/>
      <c r="R8" s="63"/>
      <c r="S8" s="225"/>
    </row>
    <row r="9" spans="1:19" ht="14.25" customHeight="1">
      <c r="A9" s="163">
        <f t="shared" si="0"/>
      </c>
      <c r="B9" s="217">
        <f ca="1">CELL("CONTENIDO",Q13)</f>
        <v>20</v>
      </c>
      <c r="C9" s="218"/>
      <c r="D9" s="219" t="s">
        <v>13</v>
      </c>
      <c r="E9" s="218"/>
      <c r="F9" s="217">
        <f ca="1">CELL("CONTENIDO",Q9)</f>
        <v>18</v>
      </c>
      <c r="G9" s="221"/>
      <c r="H9" s="344">
        <v>40348</v>
      </c>
      <c r="I9" s="344"/>
      <c r="J9" s="345">
        <v>0.8541666666666666</v>
      </c>
      <c r="K9" s="345"/>
      <c r="L9" s="347">
        <f t="shared" si="1"/>
      </c>
      <c r="M9" s="347"/>
      <c r="O9" s="215"/>
      <c r="P9" s="223"/>
      <c r="Q9" s="302">
        <v>18</v>
      </c>
      <c r="R9" s="302"/>
      <c r="S9" s="223"/>
    </row>
    <row r="10" spans="1:19" ht="14.25" customHeight="1">
      <c r="A10" s="163">
        <f t="shared" si="0"/>
      </c>
      <c r="B10" s="217">
        <f ca="1">CELL("CONTENIDO",Q9)</f>
        <v>18</v>
      </c>
      <c r="C10" s="218"/>
      <c r="D10" s="219" t="s">
        <v>13</v>
      </c>
      <c r="E10" s="218"/>
      <c r="F10" s="217">
        <f ca="1">CELL("CONTENIDO",Q11)</f>
        <v>19</v>
      </c>
      <c r="G10" s="221"/>
      <c r="H10" s="344">
        <v>40353</v>
      </c>
      <c r="I10" s="344"/>
      <c r="J10" s="345">
        <v>0.8541666666666666</v>
      </c>
      <c r="K10" s="345"/>
      <c r="L10" s="347">
        <f t="shared" si="1"/>
      </c>
      <c r="M10" s="347"/>
      <c r="O10" s="215"/>
      <c r="P10" s="143"/>
      <c r="Q10" s="46"/>
      <c r="R10" s="63"/>
      <c r="S10" s="225"/>
    </row>
    <row r="11" spans="1:19" ht="14.25" customHeight="1">
      <c r="A11" s="163">
        <f t="shared" si="0"/>
      </c>
      <c r="B11" s="217">
        <f ca="1">CELL("CONTENIDO",Q13)</f>
        <v>20</v>
      </c>
      <c r="C11" s="218"/>
      <c r="D11" s="219" t="s">
        <v>13</v>
      </c>
      <c r="E11" s="218"/>
      <c r="F11" s="217">
        <f ca="1">CELL("CONTENIDO",Q7)</f>
        <v>17</v>
      </c>
      <c r="G11" s="221"/>
      <c r="H11" s="344">
        <v>40353</v>
      </c>
      <c r="I11" s="344"/>
      <c r="J11" s="345">
        <v>0.8541666666666666</v>
      </c>
      <c r="K11" s="345"/>
      <c r="L11" s="347">
        <f t="shared" si="1"/>
      </c>
      <c r="M11" s="347"/>
      <c r="O11" s="215"/>
      <c r="P11" s="223"/>
      <c r="Q11" s="302">
        <v>19</v>
      </c>
      <c r="R11" s="302"/>
      <c r="S11" s="223"/>
    </row>
    <row r="12" spans="1:19" ht="14.25" customHeight="1">
      <c r="A12" s="215"/>
      <c r="B12" s="226"/>
      <c r="C12" s="227"/>
      <c r="D12" s="227"/>
      <c r="E12" s="227"/>
      <c r="F12" s="215"/>
      <c r="G12" s="228"/>
      <c r="H12" s="227"/>
      <c r="I12" s="229"/>
      <c r="J12" s="213"/>
      <c r="K12" s="166"/>
      <c r="L12" s="167"/>
      <c r="M12" s="167"/>
      <c r="O12" s="215"/>
      <c r="P12" s="143"/>
      <c r="Q12" s="46"/>
      <c r="R12" s="63"/>
      <c r="S12" s="225"/>
    </row>
    <row r="13" spans="2:19" ht="14.25" customHeight="1">
      <c r="B13" s="226"/>
      <c r="C13" s="227"/>
      <c r="D13" s="227"/>
      <c r="E13" s="227"/>
      <c r="F13" s="215"/>
      <c r="G13" s="228"/>
      <c r="H13" s="227"/>
      <c r="I13" s="227"/>
      <c r="J13" s="213"/>
      <c r="K13" s="230"/>
      <c r="L13" s="167"/>
      <c r="M13" s="167"/>
      <c r="O13" s="215"/>
      <c r="P13" s="223"/>
      <c r="Q13" s="302">
        <v>20</v>
      </c>
      <c r="R13" s="302"/>
      <c r="S13" s="223"/>
    </row>
    <row r="14" spans="2:20" ht="13.5" customHeight="1">
      <c r="B14" s="226"/>
      <c r="C14" s="227"/>
      <c r="D14" s="227"/>
      <c r="E14" s="227"/>
      <c r="F14" s="215"/>
      <c r="G14" s="228"/>
      <c r="H14" s="227"/>
      <c r="I14" s="227"/>
      <c r="J14" s="213"/>
      <c r="K14" s="230"/>
      <c r="L14" s="167"/>
      <c r="M14" s="167"/>
      <c r="O14" s="231"/>
      <c r="Q14" s="232"/>
      <c r="R14" s="233"/>
      <c r="S14" s="215"/>
      <c r="T14" s="215"/>
    </row>
    <row r="15" spans="7:18" ht="12.75">
      <c r="G15" s="343" t="s">
        <v>28</v>
      </c>
      <c r="H15" s="343"/>
      <c r="I15" s="343"/>
      <c r="J15" s="343"/>
      <c r="K15" s="343"/>
      <c r="L15" s="343"/>
      <c r="M15" s="343"/>
      <c r="N15" s="343"/>
      <c r="O15" s="343"/>
      <c r="R15" s="212"/>
    </row>
    <row r="16" spans="8:18" ht="12.75">
      <c r="H16" s="234" t="s">
        <v>29</v>
      </c>
      <c r="I16" s="234" t="s">
        <v>30</v>
      </c>
      <c r="J16" s="234" t="s">
        <v>31</v>
      </c>
      <c r="K16" s="234" t="s">
        <v>32</v>
      </c>
      <c r="L16" s="234" t="s">
        <v>33</v>
      </c>
      <c r="M16" s="234" t="s">
        <v>34</v>
      </c>
      <c r="N16" s="234" t="s">
        <v>35</v>
      </c>
      <c r="O16" s="234" t="s">
        <v>36</v>
      </c>
      <c r="R16" s="212"/>
    </row>
    <row r="17" spans="6:19" ht="12.75">
      <c r="F17" s="235" t="s">
        <v>88</v>
      </c>
      <c r="G17" s="246">
        <f>calculoE!F52</f>
        <v>17</v>
      </c>
      <c r="H17" s="236">
        <f>calculoE!G52</f>
        <v>0</v>
      </c>
      <c r="I17" s="236">
        <f>calculoE!H52</f>
        <v>0</v>
      </c>
      <c r="J17" s="236">
        <f>calculoE!I52</f>
        <v>0</v>
      </c>
      <c r="K17" s="236">
        <f>calculoE!J52</f>
        <v>0</v>
      </c>
      <c r="L17" s="236">
        <f>calculoE!K52</f>
        <v>0</v>
      </c>
      <c r="M17" s="236">
        <f>calculoE!L52</f>
        <v>0</v>
      </c>
      <c r="N17" s="236">
        <f>L17-M17</f>
        <v>0</v>
      </c>
      <c r="O17" s="236">
        <f>calculoE!M52</f>
        <v>0</v>
      </c>
      <c r="P17" s="237"/>
      <c r="Q17" s="86"/>
      <c r="R17" s="238"/>
      <c r="S17" s="86"/>
    </row>
    <row r="18" spans="6:19" ht="12.75">
      <c r="F18" s="235" t="s">
        <v>88</v>
      </c>
      <c r="G18" s="246">
        <f>calculoE!F53</f>
        <v>18</v>
      </c>
      <c r="H18" s="236">
        <f>calculoE!G53</f>
        <v>0</v>
      </c>
      <c r="I18" s="236">
        <f>calculoE!H53</f>
        <v>0</v>
      </c>
      <c r="J18" s="236">
        <f>calculoE!I53</f>
        <v>0</v>
      </c>
      <c r="K18" s="236">
        <f>calculoE!J53</f>
        <v>0</v>
      </c>
      <c r="L18" s="236">
        <f>calculoE!K53</f>
        <v>0</v>
      </c>
      <c r="M18" s="236">
        <f>calculoE!L53</f>
        <v>0</v>
      </c>
      <c r="N18" s="236">
        <f>L18-M18</f>
        <v>0</v>
      </c>
      <c r="O18" s="236">
        <f>calculoE!M53</f>
        <v>0</v>
      </c>
      <c r="P18" s="237"/>
      <c r="Q18" s="86"/>
      <c r="R18" s="238"/>
      <c r="S18" s="86"/>
    </row>
    <row r="19" spans="6:19" ht="12.75">
      <c r="F19" s="86"/>
      <c r="G19" s="247">
        <f>calculoE!F54</f>
        <v>19</v>
      </c>
      <c r="H19" s="236">
        <f>calculoE!G54</f>
        <v>0</v>
      </c>
      <c r="I19" s="236">
        <f>calculoE!H54</f>
        <v>0</v>
      </c>
      <c r="J19" s="236">
        <f>calculoE!I54</f>
        <v>0</v>
      </c>
      <c r="K19" s="236">
        <f>calculoE!J54</f>
        <v>0</v>
      </c>
      <c r="L19" s="236">
        <f>calculoE!K54</f>
        <v>0</v>
      </c>
      <c r="M19" s="236">
        <f>calculoE!L54</f>
        <v>0</v>
      </c>
      <c r="N19" s="236">
        <f>L19-M19</f>
        <v>0</v>
      </c>
      <c r="O19" s="236">
        <f>calculoE!M54</f>
        <v>0</v>
      </c>
      <c r="P19" s="86"/>
      <c r="Q19" s="86"/>
      <c r="R19" s="238"/>
      <c r="S19" s="86"/>
    </row>
    <row r="20" spans="6:19" ht="12.75">
      <c r="F20" s="86"/>
      <c r="G20" s="247">
        <f>calculoE!F55</f>
        <v>20</v>
      </c>
      <c r="H20" s="236">
        <f>calculoE!G55</f>
        <v>0</v>
      </c>
      <c r="I20" s="236">
        <f>calculoE!H55</f>
        <v>0</v>
      </c>
      <c r="J20" s="236">
        <f>calculoE!I55</f>
        <v>0</v>
      </c>
      <c r="K20" s="236">
        <f>calculoE!J55</f>
        <v>0</v>
      </c>
      <c r="L20" s="236">
        <f>calculoE!K55</f>
        <v>0</v>
      </c>
      <c r="M20" s="236">
        <f>calculoE!L55</f>
        <v>0</v>
      </c>
      <c r="N20" s="236">
        <f>L20-M20</f>
        <v>0</v>
      </c>
      <c r="O20" s="236">
        <f>calculoE!M55</f>
        <v>0</v>
      </c>
      <c r="P20" s="86"/>
      <c r="Q20" s="86"/>
      <c r="R20" s="238"/>
      <c r="S20" s="86"/>
    </row>
    <row r="21" ht="12.75">
      <c r="R21" s="212"/>
    </row>
    <row r="22" ht="11.25" customHeight="1">
      <c r="R22" s="212"/>
    </row>
    <row r="23" ht="9" customHeight="1">
      <c r="R23" s="239"/>
    </row>
    <row r="24" spans="2:18" ht="13.5">
      <c r="B24" s="240"/>
      <c r="C24" s="241"/>
      <c r="N24" s="168"/>
      <c r="O24" s="168"/>
      <c r="P24" s="242" t="s">
        <v>37</v>
      </c>
      <c r="Q24" s="243">
        <f ca="1">TODAY()</f>
        <v>41799</v>
      </c>
      <c r="R24" s="244">
        <f ca="1">NOW()</f>
        <v>41799.738571875</v>
      </c>
    </row>
    <row r="25" spans="17:18" ht="12.75" hidden="1">
      <c r="Q25" s="211">
        <f>HOUR(R24)</f>
        <v>17</v>
      </c>
      <c r="R25" s="211">
        <f>MINUTE(R24)</f>
        <v>43</v>
      </c>
    </row>
    <row r="26" ht="12.75" hidden="1">
      <c r="R26" s="245">
        <f>TIME(Q25,R25,0)</f>
        <v>0.7381944444444444</v>
      </c>
    </row>
    <row r="28" spans="17:18" ht="12.75">
      <c r="Q28" s="298" t="s">
        <v>64</v>
      </c>
      <c r="R28" s="298"/>
    </row>
  </sheetData>
  <sheetProtection/>
  <mergeCells count="30"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</mergeCells>
  <conditionalFormatting sqref="F17:F18">
    <cfRule type="expression" priority="15" dxfId="50" stopIfTrue="1">
      <formula>IF(AND($H$17=3,$H$18=3,$H$19=3,$H$20=3),1,0)</formula>
    </cfRule>
  </conditionalFormatting>
  <conditionalFormatting sqref="G17:O18">
    <cfRule type="expression" priority="16" dxfId="0" stopIfTrue="1">
      <formula>IF(AND($H$17=3,$H$18=3,$H$19=3,$H$20=3),1,0)</formula>
    </cfRule>
  </conditionalFormatting>
  <conditionalFormatting sqref="C7:E7 J7:M7 G7">
    <cfRule type="expression" priority="17" dxfId="0" stopIfTrue="1">
      <formula>IF(OR($L$7="en juego",$L$7="hoy!"),1,0)</formula>
    </cfRule>
  </conditionalFormatting>
  <conditionalFormatting sqref="B6:E6 H7:I7 C7:C11 E7:E11 G6:M6">
    <cfRule type="expression" priority="18" dxfId="0" stopIfTrue="1">
      <formula>IF(OR($L$6="en juego",$L$6="hoy!"),1,0)</formula>
    </cfRule>
  </conditionalFormatting>
  <conditionalFormatting sqref="C8:E8 H9:I9 G8:M8">
    <cfRule type="expression" priority="19" dxfId="0" stopIfTrue="1">
      <formula>IF(OR($L$8="en juego",$L$8="hoy!"),1,0)</formula>
    </cfRule>
  </conditionalFormatting>
  <conditionalFormatting sqref="C9:E9 J9:M9 G9">
    <cfRule type="expression" priority="20" dxfId="0" stopIfTrue="1">
      <formula>IF(OR($L$9="en juego",$L$9="hoy!"),1,0)</formula>
    </cfRule>
  </conditionalFormatting>
  <conditionalFormatting sqref="C10:E10 H11:K11 G10:M10">
    <cfRule type="expression" priority="21" dxfId="0" stopIfTrue="1">
      <formula>IF(OR($L$10="en juego",$L$10="hoy!"),1,0)</formula>
    </cfRule>
  </conditionalFormatting>
  <conditionalFormatting sqref="C11:E11 L11:M11 G11">
    <cfRule type="expression" priority="22" dxfId="0" stopIfTrue="1">
      <formula>IF(OR($L$11="en juego",$L$11="hoy!"),1,0)</formula>
    </cfRule>
  </conditionalFormatting>
  <conditionalFormatting sqref="J8:K8">
    <cfRule type="expression" priority="14" dxfId="0" stopIfTrue="1">
      <formula>IF(OR($L$7="en juego",$L$7="hoy!"),1,0)</formula>
    </cfRule>
  </conditionalFormatting>
  <conditionalFormatting sqref="J10:K10">
    <cfRule type="expression" priority="13" dxfId="0" stopIfTrue="1">
      <formula>IF(OR($L$9="en juego",$L$9="hoy!"),1,0)</formula>
    </cfRule>
  </conditionalFormatting>
  <conditionalFormatting sqref="J11:K11">
    <cfRule type="expression" priority="12" dxfId="0" stopIfTrue="1">
      <formula>IF(OR($L$9="en juego",$L$9="hoy!"),1,0)</formula>
    </cfRule>
  </conditionalFormatting>
  <conditionalFormatting sqref="B8">
    <cfRule type="expression" priority="11" dxfId="0" stopIfTrue="1">
      <formula>IF(OR($L$6="en juego",$L$6="hoy!"),1,0)</formula>
    </cfRule>
  </conditionalFormatting>
  <conditionalFormatting sqref="F11">
    <cfRule type="expression" priority="10" dxfId="0" stopIfTrue="1">
      <formula>IF(OR($L$6="en juego",$L$6="hoy!"),1,0)</formula>
    </cfRule>
  </conditionalFormatting>
  <conditionalFormatting sqref="F9">
    <cfRule type="expression" priority="9" dxfId="0" stopIfTrue="1">
      <formula>IF(OR($L$6="en juego",$L$6="hoy!"),1,0)</formula>
    </cfRule>
  </conditionalFormatting>
  <conditionalFormatting sqref="F6">
    <cfRule type="expression" priority="8" dxfId="0" stopIfTrue="1">
      <formula>IF(OR($L$6="en juego",$L$6="hoy!"),1,0)</formula>
    </cfRule>
  </conditionalFormatting>
  <conditionalFormatting sqref="B10">
    <cfRule type="expression" priority="7" dxfId="0" stopIfTrue="1">
      <formula>IF(OR($L$6="en juego",$L$6="hoy!"),1,0)</formula>
    </cfRule>
  </conditionalFormatting>
  <conditionalFormatting sqref="B7">
    <cfRule type="expression" priority="6" dxfId="0" stopIfTrue="1">
      <formula>IF(OR($L$6="en juego",$L$6="hoy!"),1,0)</formula>
    </cfRule>
  </conditionalFormatting>
  <conditionalFormatting sqref="F8">
    <cfRule type="expression" priority="5" dxfId="0" stopIfTrue="1">
      <formula>IF(OR($L$6="en juego",$L$6="hoy!"),1,0)</formula>
    </cfRule>
  </conditionalFormatting>
  <conditionalFormatting sqref="F10">
    <cfRule type="expression" priority="4" dxfId="0" stopIfTrue="1">
      <formula>IF(OR($L$6="en juego",$L$6="hoy!"),1,0)</formula>
    </cfRule>
  </conditionalFormatting>
  <conditionalFormatting sqref="B9">
    <cfRule type="expression" priority="3" dxfId="0" stopIfTrue="1">
      <formula>IF(OR($L$6="en juego",$L$6="hoy!"),1,0)</formula>
    </cfRule>
  </conditionalFormatting>
  <conditionalFormatting sqref="B11">
    <cfRule type="expression" priority="2" dxfId="0" stopIfTrue="1">
      <formula>IF(OR($L$6="en juego",$L$6="hoy!"),1,0)</formula>
    </cfRule>
  </conditionalFormatting>
  <conditionalFormatting sqref="F7">
    <cfRule type="expression" priority="1" dxfId="0" stopIfTrue="1">
      <formula>IF(OR($L$6="en juego",$L$6="hoy!"),1,0)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5" right="0.75" top="1" bottom="1" header="0" footer="0"/>
  <pageSetup fitToHeight="1" fitToWidth="1" horizontalDpi="300" verticalDpi="300" orientation="portrait" paperSize="9" scale="89"/>
  <ignoredErrors>
    <ignoredError sqref="B8:B9 F7" formula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7109375" style="211" customWidth="1"/>
    <col min="2" max="2" width="14.28125" style="211" customWidth="1"/>
    <col min="3" max="3" width="3.28125" style="211" customWidth="1"/>
    <col min="4" max="4" width="1.7109375" style="211" customWidth="1"/>
    <col min="5" max="5" width="3.421875" style="211" customWidth="1"/>
    <col min="6" max="7" width="14.28125" style="211" customWidth="1"/>
    <col min="8" max="12" width="3.7109375" style="211" customWidth="1"/>
    <col min="13" max="14" width="3.8515625" style="211" customWidth="1"/>
    <col min="15" max="15" width="4.7109375" style="211" customWidth="1"/>
    <col min="16" max="16" width="5.7109375" style="211" customWidth="1"/>
    <col min="17" max="18" width="7.7109375" style="211" customWidth="1"/>
    <col min="19" max="19" width="5.7109375" style="211" customWidth="1"/>
    <col min="20" max="20" width="7.7109375" style="211" customWidth="1"/>
    <col min="21" max="16384" width="9.140625" style="211" customWidth="1"/>
  </cols>
  <sheetData>
    <row r="1" spans="1:20" s="210" customFormat="1" ht="34.5" customHeight="1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209"/>
    </row>
    <row r="2" spans="1:20" s="21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89"/>
    </row>
    <row r="3" spans="7:18" ht="21" customHeight="1">
      <c r="G3" s="212"/>
      <c r="L3" s="213"/>
      <c r="M3" s="214"/>
      <c r="R3" s="212"/>
    </row>
    <row r="4" spans="2:19" ht="12.75" customHeight="1">
      <c r="B4" s="343" t="s">
        <v>12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P4" s="349" t="s">
        <v>89</v>
      </c>
      <c r="Q4" s="350"/>
      <c r="R4" s="350"/>
      <c r="S4" s="350"/>
    </row>
    <row r="5" spans="2:19" ht="12.75" customHeight="1">
      <c r="B5" s="215"/>
      <c r="C5" s="215"/>
      <c r="D5" s="215"/>
      <c r="E5" s="215"/>
      <c r="F5" s="215"/>
      <c r="G5" s="216" t="s">
        <v>70</v>
      </c>
      <c r="H5" s="348" t="s">
        <v>71</v>
      </c>
      <c r="I5" s="348"/>
      <c r="J5" s="346" t="s">
        <v>72</v>
      </c>
      <c r="K5" s="346"/>
      <c r="L5" s="346" t="s">
        <v>38</v>
      </c>
      <c r="M5" s="346"/>
      <c r="P5" s="350"/>
      <c r="Q5" s="350"/>
      <c r="R5" s="350"/>
      <c r="S5" s="350"/>
    </row>
    <row r="6" spans="1:19" ht="14.25" customHeight="1">
      <c r="A6" s="163">
        <f aca="true" t="shared" si="0" ref="A6:A11">IF(OR(L6="finalizado",L6="en juego",L6="hoy!"),"Ø","")</f>
      </c>
      <c r="B6" s="217">
        <f>IF(Q7&lt;&gt;"",Q7,"")</f>
        <v>21</v>
      </c>
      <c r="C6" s="218"/>
      <c r="D6" s="219" t="s">
        <v>13</v>
      </c>
      <c r="E6" s="218"/>
      <c r="F6" s="220">
        <f>IF(Q9&lt;&gt;"",Q9,"")</f>
        <v>22</v>
      </c>
      <c r="G6" s="221"/>
      <c r="H6" s="344">
        <v>40343</v>
      </c>
      <c r="I6" s="344"/>
      <c r="J6" s="345">
        <v>0.8541666666666666</v>
      </c>
      <c r="K6" s="345"/>
      <c r="L6" s="347">
        <f aca="true" t="shared" si="1" ref="L6:L11">IF(OR(H6="",J6="",H6&lt;$Q$24),"",IF(H6=$Q$24,IF(AND(J6&lt;=$R$26,$R$26&lt;=(J6+0.08333333333)),"en juego",IF($R$26&lt;J6,"hoy!","finalizado")),IF($Q$24&gt;H6,"finalizado","")))</f>
      </c>
      <c r="M6" s="347"/>
      <c r="O6" s="215"/>
      <c r="R6" s="212"/>
      <c r="S6" s="215"/>
    </row>
    <row r="7" spans="1:19" ht="14.25" customHeight="1">
      <c r="A7" s="163">
        <f t="shared" si="0"/>
      </c>
      <c r="B7" s="217">
        <f>IF(Q11&lt;&gt;"",Q11,"")</f>
        <v>23</v>
      </c>
      <c r="C7" s="218"/>
      <c r="D7" s="219" t="s">
        <v>13</v>
      </c>
      <c r="E7" s="218"/>
      <c r="F7" s="220">
        <f>IF(Q13&lt;&gt;"",Q13,"")</f>
        <v>24</v>
      </c>
      <c r="G7" s="221"/>
      <c r="H7" s="344">
        <v>40344</v>
      </c>
      <c r="I7" s="344"/>
      <c r="J7" s="345">
        <v>0.5625</v>
      </c>
      <c r="K7" s="345"/>
      <c r="L7" s="347">
        <f t="shared" si="1"/>
      </c>
      <c r="M7" s="347"/>
      <c r="N7" s="222"/>
      <c r="O7" s="164"/>
      <c r="P7" s="223"/>
      <c r="Q7" s="302">
        <v>21</v>
      </c>
      <c r="R7" s="302"/>
      <c r="S7" s="223"/>
    </row>
    <row r="8" spans="1:19" ht="14.25" customHeight="1">
      <c r="A8" s="163">
        <f t="shared" si="0"/>
      </c>
      <c r="B8" s="217">
        <f>IF(Q13&lt;&gt;"",Q13,"")</f>
        <v>24</v>
      </c>
      <c r="C8" s="218"/>
      <c r="D8" s="219" t="s">
        <v>13</v>
      </c>
      <c r="E8" s="218"/>
      <c r="F8" s="220">
        <f>IF(Q9&lt;&gt;"",Q9,"")</f>
        <v>22</v>
      </c>
      <c r="G8" s="221"/>
      <c r="H8" s="344">
        <v>40349</v>
      </c>
      <c r="I8" s="344"/>
      <c r="J8" s="345">
        <v>0.6666666666666666</v>
      </c>
      <c r="K8" s="345"/>
      <c r="L8" s="347">
        <f t="shared" si="1"/>
      </c>
      <c r="M8" s="347"/>
      <c r="N8" s="224"/>
      <c r="O8" s="165"/>
      <c r="P8" s="143"/>
      <c r="Q8" s="46"/>
      <c r="R8" s="63"/>
      <c r="S8" s="225"/>
    </row>
    <row r="9" spans="1:19" ht="14.25" customHeight="1">
      <c r="A9" s="163">
        <f t="shared" si="0"/>
      </c>
      <c r="B9" s="217">
        <f>IF(Q7&lt;&gt;"",Q7,"")</f>
        <v>21</v>
      </c>
      <c r="C9" s="218"/>
      <c r="D9" s="219" t="s">
        <v>13</v>
      </c>
      <c r="E9" s="218"/>
      <c r="F9" s="220">
        <f>IF(Q11&lt;&gt;"",Q11,"")</f>
        <v>23</v>
      </c>
      <c r="G9" s="221"/>
      <c r="H9" s="344">
        <v>40349</v>
      </c>
      <c r="I9" s="344"/>
      <c r="J9" s="345">
        <v>0.5625</v>
      </c>
      <c r="K9" s="345"/>
      <c r="L9" s="347">
        <f t="shared" si="1"/>
      </c>
      <c r="M9" s="347"/>
      <c r="O9" s="215"/>
      <c r="P9" s="223"/>
      <c r="Q9" s="302">
        <v>22</v>
      </c>
      <c r="R9" s="302"/>
      <c r="S9" s="223"/>
    </row>
    <row r="10" spans="1:19" ht="14.25" customHeight="1">
      <c r="A10" s="163">
        <f t="shared" si="0"/>
      </c>
      <c r="B10" s="217">
        <f>IF(Q13&lt;&gt;"",Q13,"")</f>
        <v>24</v>
      </c>
      <c r="C10" s="218"/>
      <c r="D10" s="219" t="s">
        <v>13</v>
      </c>
      <c r="E10" s="218"/>
      <c r="F10" s="220">
        <f>IF(Q7&lt;&gt;"",Q7,"")</f>
        <v>21</v>
      </c>
      <c r="G10" s="221"/>
      <c r="H10" s="344">
        <v>40353</v>
      </c>
      <c r="I10" s="344"/>
      <c r="J10" s="345">
        <v>0.6666666666666666</v>
      </c>
      <c r="K10" s="345"/>
      <c r="L10" s="347">
        <f t="shared" si="1"/>
      </c>
      <c r="M10" s="347"/>
      <c r="O10" s="215"/>
      <c r="P10" s="143"/>
      <c r="Q10" s="46"/>
      <c r="R10" s="63"/>
      <c r="S10" s="225"/>
    </row>
    <row r="11" spans="1:19" ht="14.25" customHeight="1">
      <c r="A11" s="163">
        <f t="shared" si="0"/>
      </c>
      <c r="B11" s="217">
        <f>IF(Q9&lt;&gt;"",Q9,"")</f>
        <v>22</v>
      </c>
      <c r="C11" s="218"/>
      <c r="D11" s="219" t="s">
        <v>13</v>
      </c>
      <c r="E11" s="218"/>
      <c r="F11" s="220">
        <f>IF(Q11&lt;&gt;"",Q11,"")</f>
        <v>23</v>
      </c>
      <c r="G11" s="221"/>
      <c r="H11" s="344">
        <v>40353</v>
      </c>
      <c r="I11" s="344"/>
      <c r="J11" s="345">
        <v>0.6666666666666666</v>
      </c>
      <c r="K11" s="345"/>
      <c r="L11" s="347">
        <f t="shared" si="1"/>
      </c>
      <c r="M11" s="347"/>
      <c r="O11" s="215"/>
      <c r="P11" s="223"/>
      <c r="Q11" s="302">
        <v>23</v>
      </c>
      <c r="R11" s="302"/>
      <c r="S11" s="223"/>
    </row>
    <row r="12" spans="1:19" ht="14.25" customHeight="1">
      <c r="A12" s="215"/>
      <c r="B12" s="226"/>
      <c r="C12" s="227"/>
      <c r="D12" s="227"/>
      <c r="E12" s="227"/>
      <c r="F12" s="215"/>
      <c r="G12" s="228"/>
      <c r="H12" s="227"/>
      <c r="I12" s="229"/>
      <c r="J12" s="213"/>
      <c r="K12" s="166"/>
      <c r="L12" s="167"/>
      <c r="M12" s="167"/>
      <c r="O12" s="215"/>
      <c r="P12" s="143"/>
      <c r="Q12" s="46"/>
      <c r="R12" s="63"/>
      <c r="S12" s="225"/>
    </row>
    <row r="13" spans="2:19" ht="14.25" customHeight="1">
      <c r="B13" s="226"/>
      <c r="C13" s="227"/>
      <c r="D13" s="227"/>
      <c r="E13" s="227"/>
      <c r="F13" s="215"/>
      <c r="G13" s="228"/>
      <c r="H13" s="227"/>
      <c r="I13" s="227"/>
      <c r="J13" s="213"/>
      <c r="K13" s="230"/>
      <c r="L13" s="167"/>
      <c r="M13" s="167"/>
      <c r="O13" s="215"/>
      <c r="P13" s="223"/>
      <c r="Q13" s="302">
        <v>24</v>
      </c>
      <c r="R13" s="302"/>
      <c r="S13" s="223"/>
    </row>
    <row r="14" spans="2:19" ht="13.5" customHeight="1">
      <c r="B14" s="226"/>
      <c r="C14" s="227"/>
      <c r="D14" s="227"/>
      <c r="E14" s="227"/>
      <c r="F14" s="215"/>
      <c r="G14" s="228"/>
      <c r="H14" s="227"/>
      <c r="I14" s="227"/>
      <c r="J14" s="213"/>
      <c r="K14" s="230"/>
      <c r="L14" s="167"/>
      <c r="M14" s="167"/>
      <c r="O14" s="231"/>
      <c r="Q14" s="232"/>
      <c r="R14" s="233"/>
      <c r="S14" s="215"/>
    </row>
    <row r="15" spans="7:18" ht="12.75">
      <c r="G15" s="343" t="s">
        <v>28</v>
      </c>
      <c r="H15" s="343"/>
      <c r="I15" s="343"/>
      <c r="J15" s="343"/>
      <c r="K15" s="343"/>
      <c r="L15" s="343"/>
      <c r="M15" s="343"/>
      <c r="N15" s="343"/>
      <c r="O15" s="343"/>
      <c r="R15" s="212"/>
    </row>
    <row r="16" spans="8:18" ht="12.75">
      <c r="H16" s="234" t="s">
        <v>29</v>
      </c>
      <c r="I16" s="234" t="s">
        <v>30</v>
      </c>
      <c r="J16" s="234" t="s">
        <v>31</v>
      </c>
      <c r="K16" s="234" t="s">
        <v>32</v>
      </c>
      <c r="L16" s="234" t="s">
        <v>33</v>
      </c>
      <c r="M16" s="234" t="s">
        <v>34</v>
      </c>
      <c r="N16" s="234" t="s">
        <v>35</v>
      </c>
      <c r="O16" s="234" t="s">
        <v>36</v>
      </c>
      <c r="R16" s="212"/>
    </row>
    <row r="17" spans="6:19" ht="12.75">
      <c r="F17" s="235" t="s">
        <v>88</v>
      </c>
      <c r="G17" s="246">
        <f>calculoF!F52</f>
        <v>21</v>
      </c>
      <c r="H17" s="236">
        <f>calculoF!G52</f>
        <v>0</v>
      </c>
      <c r="I17" s="236">
        <f>calculoF!H52</f>
        <v>0</v>
      </c>
      <c r="J17" s="236">
        <f>calculoF!I52</f>
        <v>0</v>
      </c>
      <c r="K17" s="236">
        <f>calculoF!J52</f>
        <v>0</v>
      </c>
      <c r="L17" s="236">
        <f>calculoF!K52</f>
        <v>0</v>
      </c>
      <c r="M17" s="236">
        <f>calculoF!L52</f>
        <v>0</v>
      </c>
      <c r="N17" s="236">
        <f>L17-M17</f>
        <v>0</v>
      </c>
      <c r="O17" s="236">
        <f>calculoF!M52</f>
        <v>0</v>
      </c>
      <c r="P17" s="237"/>
      <c r="Q17" s="86"/>
      <c r="R17" s="238"/>
      <c r="S17" s="86"/>
    </row>
    <row r="18" spans="6:19" ht="12.75">
      <c r="F18" s="235" t="s">
        <v>88</v>
      </c>
      <c r="G18" s="246">
        <f>calculoF!F53</f>
        <v>22</v>
      </c>
      <c r="H18" s="236">
        <f>calculoF!G53</f>
        <v>0</v>
      </c>
      <c r="I18" s="236">
        <f>calculoF!H53</f>
        <v>0</v>
      </c>
      <c r="J18" s="236">
        <f>calculoF!I53</f>
        <v>0</v>
      </c>
      <c r="K18" s="236">
        <f>calculoF!J53</f>
        <v>0</v>
      </c>
      <c r="L18" s="236">
        <f>calculoF!K53</f>
        <v>0</v>
      </c>
      <c r="M18" s="236">
        <f>calculoF!L53</f>
        <v>0</v>
      </c>
      <c r="N18" s="236">
        <f>L18-M18</f>
        <v>0</v>
      </c>
      <c r="O18" s="236">
        <f>calculoF!M53</f>
        <v>0</v>
      </c>
      <c r="P18" s="237"/>
      <c r="Q18" s="86"/>
      <c r="R18" s="238"/>
      <c r="S18" s="86"/>
    </row>
    <row r="19" spans="6:19" ht="12.75">
      <c r="F19" s="86"/>
      <c r="G19" s="247">
        <f>calculoF!F54</f>
        <v>23</v>
      </c>
      <c r="H19" s="236">
        <f>calculoF!G54</f>
        <v>0</v>
      </c>
      <c r="I19" s="236">
        <f>calculoF!H54</f>
        <v>0</v>
      </c>
      <c r="J19" s="236">
        <f>calculoF!I54</f>
        <v>0</v>
      </c>
      <c r="K19" s="236">
        <f>calculoF!J54</f>
        <v>0</v>
      </c>
      <c r="L19" s="236">
        <f>calculoF!K54</f>
        <v>0</v>
      </c>
      <c r="M19" s="236">
        <f>calculoF!L54</f>
        <v>0</v>
      </c>
      <c r="N19" s="236">
        <f>L19-M19</f>
        <v>0</v>
      </c>
      <c r="O19" s="236">
        <f>calculoF!M54</f>
        <v>0</v>
      </c>
      <c r="P19" s="86"/>
      <c r="Q19" s="86"/>
      <c r="R19" s="238"/>
      <c r="S19" s="86"/>
    </row>
    <row r="20" spans="6:19" ht="12.75">
      <c r="F20" s="86"/>
      <c r="G20" s="247">
        <f>calculoF!F55</f>
        <v>24</v>
      </c>
      <c r="H20" s="236">
        <f>calculoF!G55</f>
        <v>0</v>
      </c>
      <c r="I20" s="236">
        <f>calculoF!H55</f>
        <v>0</v>
      </c>
      <c r="J20" s="236">
        <f>calculoF!I55</f>
        <v>0</v>
      </c>
      <c r="K20" s="236">
        <f>calculoF!J55</f>
        <v>0</v>
      </c>
      <c r="L20" s="236">
        <f>calculoF!K55</f>
        <v>0</v>
      </c>
      <c r="M20" s="236">
        <f>calculoF!L55</f>
        <v>0</v>
      </c>
      <c r="N20" s="236">
        <f>L20-M20</f>
        <v>0</v>
      </c>
      <c r="O20" s="236">
        <f>calculoF!M55</f>
        <v>0</v>
      </c>
      <c r="P20" s="86"/>
      <c r="Q20" s="86"/>
      <c r="R20" s="238"/>
      <c r="S20" s="86"/>
    </row>
    <row r="21" ht="12.75">
      <c r="R21" s="212"/>
    </row>
    <row r="22" ht="11.25" customHeight="1">
      <c r="R22" s="212"/>
    </row>
    <row r="23" ht="9" customHeight="1">
      <c r="R23" s="239"/>
    </row>
    <row r="24" spans="2:18" ht="13.5">
      <c r="B24" s="240"/>
      <c r="C24" s="241"/>
      <c r="N24" s="168"/>
      <c r="O24" s="168"/>
      <c r="P24" s="242" t="s">
        <v>37</v>
      </c>
      <c r="Q24" s="243">
        <f ca="1">TODAY()</f>
        <v>41799</v>
      </c>
      <c r="R24" s="244">
        <f ca="1">NOW()</f>
        <v>41799.738571875</v>
      </c>
    </row>
    <row r="25" spans="17:18" ht="12.75" hidden="1">
      <c r="Q25" s="211">
        <f>HOUR(R24)</f>
        <v>17</v>
      </c>
      <c r="R25" s="211">
        <f>MINUTE(R24)</f>
        <v>43</v>
      </c>
    </row>
    <row r="26" ht="12.75" hidden="1">
      <c r="R26" s="245">
        <f>TIME(Q25,R25,0)</f>
        <v>0.7381944444444444</v>
      </c>
    </row>
    <row r="28" spans="17:18" ht="12.75">
      <c r="Q28" s="298" t="s">
        <v>64</v>
      </c>
      <c r="R28" s="298"/>
    </row>
  </sheetData>
  <sheetProtection/>
  <mergeCells count="30"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</mergeCells>
  <conditionalFormatting sqref="F17:F18">
    <cfRule type="expression" priority="2" dxfId="50" stopIfTrue="1">
      <formula>IF(AND($H$17=3,$H$18=3,$H$19=3,$H$20=3),1,0)</formula>
    </cfRule>
  </conditionalFormatting>
  <conditionalFormatting sqref="G17:O18">
    <cfRule type="expression" priority="3" dxfId="0" stopIfTrue="1">
      <formula>IF(AND($H$17=3,$H$18=3,$H$19=3,$H$20=3),1,0)</formula>
    </cfRule>
  </conditionalFormatting>
  <conditionalFormatting sqref="B7:M7 J8:K8">
    <cfRule type="expression" priority="4" dxfId="0" stopIfTrue="1">
      <formula>IF(OR($L$7="en juego",$L$7="hoy!"),1,0)</formula>
    </cfRule>
  </conditionalFormatting>
  <conditionalFormatting sqref="B6:M6 J10:K11 H7:I7 C7:C11 E7:E11">
    <cfRule type="expression" priority="5" dxfId="0" stopIfTrue="1">
      <formula>IF(OR($L$6="en juego",$L$6="hoy!"),1,0)</formula>
    </cfRule>
  </conditionalFormatting>
  <conditionalFormatting sqref="B8:I8 L8:M8 H9:I9">
    <cfRule type="expression" priority="6" dxfId="0" stopIfTrue="1">
      <formula>IF(OR($L$8="en juego",$L$8="hoy!"),1,0)</formula>
    </cfRule>
  </conditionalFormatting>
  <conditionalFormatting sqref="B9:G9 J9:M9">
    <cfRule type="expression" priority="7" dxfId="0" stopIfTrue="1">
      <formula>IF(OR($L$9="en juego",$L$9="hoy!"),1,0)</formula>
    </cfRule>
  </conditionalFormatting>
  <conditionalFormatting sqref="B10:I10 L10:M10 H11:I11">
    <cfRule type="expression" priority="8" dxfId="0" stopIfTrue="1">
      <formula>IF(OR($L$10="en juego",$L$10="hoy!"),1,0)</formula>
    </cfRule>
  </conditionalFormatting>
  <conditionalFormatting sqref="B11:G11 L11:M11">
    <cfRule type="expression" priority="9" dxfId="0" stopIfTrue="1">
      <formula>IF(OR($L$11="en juego",$L$11="hoy!"),1,0)</formula>
    </cfRule>
  </conditionalFormatting>
  <conditionalFormatting sqref="J9:K9">
    <cfRule type="expression" priority="1" dxfId="0" stopIfTrue="1">
      <formula>IF(OR($L$7="en juego",$L$7="hoy!"),1,0)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5" right="0.75" top="1" bottom="1" header="0" footer="0"/>
  <pageSetup fitToHeight="1" fitToWidth="1" horizontalDpi="300" verticalDpi="300" orientation="portrait" paperSize="9" scale="89"/>
  <ignoredErrors>
    <ignoredError sqref="B10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7109375" style="211" customWidth="1"/>
    <col min="2" max="2" width="14.28125" style="211" customWidth="1"/>
    <col min="3" max="3" width="3.28125" style="211" customWidth="1"/>
    <col min="4" max="4" width="1.7109375" style="211" customWidth="1"/>
    <col min="5" max="5" width="3.421875" style="211" customWidth="1"/>
    <col min="6" max="7" width="14.28125" style="211" customWidth="1"/>
    <col min="8" max="12" width="3.7109375" style="211" customWidth="1"/>
    <col min="13" max="14" width="3.8515625" style="211" customWidth="1"/>
    <col min="15" max="15" width="4.7109375" style="211" customWidth="1"/>
    <col min="16" max="16" width="5.7109375" style="211" customWidth="1"/>
    <col min="17" max="18" width="7.7109375" style="211" customWidth="1"/>
    <col min="19" max="19" width="5.7109375" style="211" customWidth="1"/>
    <col min="20" max="20" width="7.7109375" style="211" customWidth="1"/>
    <col min="21" max="16384" width="9.140625" style="211" customWidth="1"/>
  </cols>
  <sheetData>
    <row r="1" spans="1:20" s="210" customFormat="1" ht="34.5" customHeight="1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209"/>
    </row>
    <row r="2" spans="1:20" s="21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89"/>
    </row>
    <row r="3" spans="7:18" ht="21" customHeight="1">
      <c r="G3" s="212"/>
      <c r="L3" s="213"/>
      <c r="M3" s="214"/>
      <c r="R3" s="212"/>
    </row>
    <row r="4" spans="2:19" ht="12.75" customHeight="1">
      <c r="B4" s="343" t="s">
        <v>12</v>
      </c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P4" s="349" t="s">
        <v>87</v>
      </c>
      <c r="Q4" s="350"/>
      <c r="R4" s="350"/>
      <c r="S4" s="350"/>
    </row>
    <row r="5" spans="2:19" ht="12.75" customHeight="1">
      <c r="B5" s="215"/>
      <c r="C5" s="215"/>
      <c r="D5" s="215"/>
      <c r="E5" s="215"/>
      <c r="F5" s="215"/>
      <c r="G5" s="216" t="s">
        <v>70</v>
      </c>
      <c r="H5" s="348" t="s">
        <v>71</v>
      </c>
      <c r="I5" s="348"/>
      <c r="J5" s="346" t="s">
        <v>72</v>
      </c>
      <c r="K5" s="346"/>
      <c r="L5" s="346" t="s">
        <v>38</v>
      </c>
      <c r="M5" s="346"/>
      <c r="P5" s="350"/>
      <c r="Q5" s="350"/>
      <c r="R5" s="350"/>
      <c r="S5" s="350"/>
    </row>
    <row r="6" spans="1:19" ht="14.25" customHeight="1">
      <c r="A6" s="163">
        <f aca="true" t="shared" si="0" ref="A6:A11">IF(OR(L6="finalizado",L6="en juego",L6="hoy!"),"Ø","")</f>
      </c>
      <c r="B6" s="217">
        <f>IF(Q11&lt;&gt;"",Q11,"")</f>
        <v>27</v>
      </c>
      <c r="C6" s="218"/>
      <c r="D6" s="219" t="s">
        <v>13</v>
      </c>
      <c r="E6" s="218"/>
      <c r="F6" s="220">
        <f>IF(Q13&lt;&gt;"",Q13,"")</f>
        <v>28</v>
      </c>
      <c r="G6" s="221"/>
      <c r="H6" s="344">
        <v>40344</v>
      </c>
      <c r="I6" s="344"/>
      <c r="J6" s="345">
        <v>0.8541666666666666</v>
      </c>
      <c r="K6" s="345"/>
      <c r="L6" s="347">
        <f aca="true" t="shared" si="1" ref="L6:L11">IF(OR(H6="",J6="",H6&lt;$Q$24),"",IF(H6=$Q$24,IF(AND(J6&lt;=$R$26,$R$26&lt;=(J6+0.08333333333)),"en juego",IF($R$26&lt;J6,"hoy!","finalizado")),IF($Q$24&gt;H6,"finalizado","")))</f>
      </c>
      <c r="M6" s="347"/>
      <c r="O6" s="215"/>
      <c r="R6" s="212"/>
      <c r="S6" s="215"/>
    </row>
    <row r="7" spans="1:19" ht="14.25" customHeight="1">
      <c r="A7" s="163">
        <f t="shared" si="0"/>
      </c>
      <c r="B7" s="217">
        <f>IF(Q7&lt;&gt;"",Q7,"")</f>
        <v>25</v>
      </c>
      <c r="C7" s="218"/>
      <c r="D7" s="219" t="s">
        <v>13</v>
      </c>
      <c r="E7" s="218"/>
      <c r="F7" s="220">
        <f>IF(Q9&lt;&gt;"",Q9,"")</f>
        <v>26</v>
      </c>
      <c r="G7" s="221"/>
      <c r="H7" s="344">
        <v>40344</v>
      </c>
      <c r="I7" s="344"/>
      <c r="J7" s="345">
        <v>0.6666666666666666</v>
      </c>
      <c r="K7" s="345"/>
      <c r="L7" s="347">
        <f t="shared" si="1"/>
      </c>
      <c r="M7" s="347"/>
      <c r="N7" s="222"/>
      <c r="O7" s="164"/>
      <c r="P7" s="223"/>
      <c r="Q7" s="302">
        <v>25</v>
      </c>
      <c r="R7" s="302"/>
      <c r="S7" s="223"/>
    </row>
    <row r="8" spans="1:19" ht="14.25" customHeight="1">
      <c r="A8" s="163">
        <f t="shared" si="0"/>
      </c>
      <c r="B8" s="217">
        <f>IF(Q7&lt;&gt;"",Q7,"")</f>
        <v>25</v>
      </c>
      <c r="C8" s="218"/>
      <c r="D8" s="219" t="s">
        <v>13</v>
      </c>
      <c r="E8" s="218"/>
      <c r="F8" s="220">
        <f>IF(Q11&lt;&gt;"",Q11,"")</f>
        <v>27</v>
      </c>
      <c r="G8" s="221"/>
      <c r="H8" s="344">
        <v>40349</v>
      </c>
      <c r="I8" s="344"/>
      <c r="J8" s="345">
        <v>0.8541666666666666</v>
      </c>
      <c r="K8" s="345"/>
      <c r="L8" s="347">
        <f t="shared" si="1"/>
      </c>
      <c r="M8" s="347"/>
      <c r="N8" s="224"/>
      <c r="O8" s="165"/>
      <c r="P8" s="143"/>
      <c r="Q8" s="46"/>
      <c r="R8" s="63"/>
      <c r="S8" s="225"/>
    </row>
    <row r="9" spans="1:19" ht="14.25" customHeight="1">
      <c r="A9" s="163">
        <f t="shared" si="0"/>
      </c>
      <c r="B9" s="217">
        <f>IF(Q13&lt;&gt;"",Q13,"")</f>
        <v>28</v>
      </c>
      <c r="C9" s="218"/>
      <c r="D9" s="219" t="s">
        <v>13</v>
      </c>
      <c r="E9" s="218"/>
      <c r="F9" s="220">
        <f>IF(Q9&lt;&gt;"",Q9,"")</f>
        <v>26</v>
      </c>
      <c r="G9" s="221"/>
      <c r="H9" s="344">
        <v>40350</v>
      </c>
      <c r="I9" s="344"/>
      <c r="J9" s="345">
        <v>0.5625</v>
      </c>
      <c r="K9" s="345"/>
      <c r="L9" s="347">
        <f t="shared" si="1"/>
      </c>
      <c r="M9" s="347"/>
      <c r="O9" s="215"/>
      <c r="P9" s="223"/>
      <c r="Q9" s="302">
        <v>26</v>
      </c>
      <c r="R9" s="302"/>
      <c r="S9" s="223"/>
    </row>
    <row r="10" spans="1:19" ht="14.25" customHeight="1">
      <c r="A10" s="163">
        <f t="shared" si="0"/>
      </c>
      <c r="B10" s="217">
        <f>IF(Q13&lt;&gt;"",Q13,"")</f>
        <v>28</v>
      </c>
      <c r="C10" s="218"/>
      <c r="D10" s="219" t="s">
        <v>13</v>
      </c>
      <c r="E10" s="218"/>
      <c r="F10" s="220">
        <f>IF(Q7&lt;&gt;"",Q7,"")</f>
        <v>25</v>
      </c>
      <c r="G10" s="221"/>
      <c r="H10" s="344">
        <v>40354</v>
      </c>
      <c r="I10" s="344"/>
      <c r="J10" s="345">
        <v>0.6666666666666666</v>
      </c>
      <c r="K10" s="345"/>
      <c r="L10" s="347">
        <f t="shared" si="1"/>
      </c>
      <c r="M10" s="347"/>
      <c r="O10" s="215"/>
      <c r="P10" s="143"/>
      <c r="Q10" s="46"/>
      <c r="R10" s="63"/>
      <c r="S10" s="225"/>
    </row>
    <row r="11" spans="1:19" ht="14.25" customHeight="1">
      <c r="A11" s="163">
        <f t="shared" si="0"/>
      </c>
      <c r="B11" s="217">
        <f>IF(Q9&lt;&gt;"",Q9,"")</f>
        <v>26</v>
      </c>
      <c r="C11" s="218"/>
      <c r="D11" s="219" t="s">
        <v>13</v>
      </c>
      <c r="E11" s="218"/>
      <c r="F11" s="220">
        <f>IF(Q11&lt;&gt;"",Q11,"")</f>
        <v>27</v>
      </c>
      <c r="G11" s="221"/>
      <c r="H11" s="344">
        <v>40354</v>
      </c>
      <c r="I11" s="344"/>
      <c r="J11" s="345">
        <v>0.6666666666666666</v>
      </c>
      <c r="K11" s="345"/>
      <c r="L11" s="347">
        <f t="shared" si="1"/>
      </c>
      <c r="M11" s="347"/>
      <c r="O11" s="215"/>
      <c r="P11" s="223"/>
      <c r="Q11" s="302">
        <v>27</v>
      </c>
      <c r="R11" s="302"/>
      <c r="S11" s="223"/>
    </row>
    <row r="12" spans="1:19" ht="14.25" customHeight="1">
      <c r="A12" s="215"/>
      <c r="B12" s="226"/>
      <c r="C12" s="227"/>
      <c r="D12" s="227"/>
      <c r="E12" s="227"/>
      <c r="F12" s="215"/>
      <c r="G12" s="228"/>
      <c r="H12" s="227"/>
      <c r="I12" s="229"/>
      <c r="J12" s="213"/>
      <c r="K12" s="166"/>
      <c r="L12" s="167"/>
      <c r="M12" s="167"/>
      <c r="O12" s="215"/>
      <c r="P12" s="143"/>
      <c r="Q12" s="46"/>
      <c r="R12" s="63"/>
      <c r="S12" s="225"/>
    </row>
    <row r="13" spans="2:19" ht="14.25" customHeight="1">
      <c r="B13" s="226"/>
      <c r="C13" s="227"/>
      <c r="D13" s="227"/>
      <c r="E13" s="227"/>
      <c r="F13" s="215"/>
      <c r="G13" s="228"/>
      <c r="H13" s="227"/>
      <c r="I13" s="227"/>
      <c r="J13" s="213"/>
      <c r="K13" s="230"/>
      <c r="L13" s="167"/>
      <c r="M13" s="167"/>
      <c r="O13" s="215"/>
      <c r="P13" s="223"/>
      <c r="Q13" s="302">
        <v>28</v>
      </c>
      <c r="R13" s="302"/>
      <c r="S13" s="223"/>
    </row>
    <row r="14" spans="2:19" ht="13.5" customHeight="1">
      <c r="B14" s="226"/>
      <c r="C14" s="227"/>
      <c r="D14" s="227"/>
      <c r="E14" s="227"/>
      <c r="F14" s="215"/>
      <c r="G14" s="228"/>
      <c r="H14" s="227"/>
      <c r="I14" s="227"/>
      <c r="J14" s="213"/>
      <c r="K14" s="230"/>
      <c r="L14" s="167"/>
      <c r="M14" s="167"/>
      <c r="O14" s="231"/>
      <c r="Q14" s="232"/>
      <c r="R14" s="233"/>
      <c r="S14" s="215"/>
    </row>
    <row r="15" spans="7:18" ht="12.75">
      <c r="G15" s="343" t="s">
        <v>28</v>
      </c>
      <c r="H15" s="343"/>
      <c r="I15" s="343"/>
      <c r="J15" s="343"/>
      <c r="K15" s="343"/>
      <c r="L15" s="343"/>
      <c r="M15" s="343"/>
      <c r="N15" s="343"/>
      <c r="O15" s="343"/>
      <c r="R15" s="212"/>
    </row>
    <row r="16" spans="8:18" ht="12.75">
      <c r="H16" s="234" t="s">
        <v>29</v>
      </c>
      <c r="I16" s="234" t="s">
        <v>30</v>
      </c>
      <c r="J16" s="234" t="s">
        <v>31</v>
      </c>
      <c r="K16" s="234" t="s">
        <v>32</v>
      </c>
      <c r="L16" s="234" t="s">
        <v>33</v>
      </c>
      <c r="M16" s="234" t="s">
        <v>34</v>
      </c>
      <c r="N16" s="234" t="s">
        <v>35</v>
      </c>
      <c r="O16" s="234" t="s">
        <v>36</v>
      </c>
      <c r="R16" s="212"/>
    </row>
    <row r="17" spans="6:19" ht="12.75">
      <c r="F17" s="235" t="s">
        <v>88</v>
      </c>
      <c r="G17" s="246">
        <f>calculoG!F52</f>
        <v>25</v>
      </c>
      <c r="H17" s="236">
        <f>calculoG!G52</f>
        <v>0</v>
      </c>
      <c r="I17" s="236">
        <f>calculoG!H52</f>
        <v>0</v>
      </c>
      <c r="J17" s="236">
        <f>calculoG!I52</f>
        <v>0</v>
      </c>
      <c r="K17" s="236">
        <f>calculoG!J52</f>
        <v>0</v>
      </c>
      <c r="L17" s="236">
        <f>calculoG!K52</f>
        <v>0</v>
      </c>
      <c r="M17" s="236">
        <f>calculoG!L52</f>
        <v>0</v>
      </c>
      <c r="N17" s="236">
        <f>L17-M17</f>
        <v>0</v>
      </c>
      <c r="O17" s="236">
        <f>calculoG!M52</f>
        <v>0</v>
      </c>
      <c r="P17" s="237"/>
      <c r="Q17" s="86"/>
      <c r="R17" s="238"/>
      <c r="S17" s="86"/>
    </row>
    <row r="18" spans="6:19" ht="12.75">
      <c r="F18" s="235" t="s">
        <v>88</v>
      </c>
      <c r="G18" s="246">
        <f>calculoG!F53</f>
        <v>26</v>
      </c>
      <c r="H18" s="236">
        <f>calculoG!G53</f>
        <v>0</v>
      </c>
      <c r="I18" s="236">
        <f>calculoG!H53</f>
        <v>0</v>
      </c>
      <c r="J18" s="236">
        <f>calculoG!I53</f>
        <v>0</v>
      </c>
      <c r="K18" s="236">
        <f>calculoG!J53</f>
        <v>0</v>
      </c>
      <c r="L18" s="236">
        <f>calculoG!K53</f>
        <v>0</v>
      </c>
      <c r="M18" s="236">
        <f>calculoG!L53</f>
        <v>0</v>
      </c>
      <c r="N18" s="236">
        <f>L18-M18</f>
        <v>0</v>
      </c>
      <c r="O18" s="236">
        <f>calculoG!M53</f>
        <v>0</v>
      </c>
      <c r="P18" s="237"/>
      <c r="Q18" s="86"/>
      <c r="R18" s="238"/>
      <c r="S18" s="86"/>
    </row>
    <row r="19" spans="6:19" ht="12.75">
      <c r="F19" s="86"/>
      <c r="G19" s="247">
        <f>calculoG!F54</f>
        <v>27</v>
      </c>
      <c r="H19" s="236">
        <f>calculoG!G54</f>
        <v>0</v>
      </c>
      <c r="I19" s="236">
        <f>calculoG!H54</f>
        <v>0</v>
      </c>
      <c r="J19" s="236">
        <f>calculoG!I54</f>
        <v>0</v>
      </c>
      <c r="K19" s="236">
        <f>calculoG!J54</f>
        <v>0</v>
      </c>
      <c r="L19" s="236">
        <f>calculoG!K54</f>
        <v>0</v>
      </c>
      <c r="M19" s="236">
        <f>calculoG!L54</f>
        <v>0</v>
      </c>
      <c r="N19" s="236">
        <f>L19-M19</f>
        <v>0</v>
      </c>
      <c r="O19" s="236">
        <f>calculoG!M54</f>
        <v>0</v>
      </c>
      <c r="P19" s="86"/>
      <c r="Q19" s="86"/>
      <c r="R19" s="238"/>
      <c r="S19" s="86"/>
    </row>
    <row r="20" spans="6:19" ht="12.75">
      <c r="F20" s="86"/>
      <c r="G20" s="247">
        <f>calculoG!F55</f>
        <v>28</v>
      </c>
      <c r="H20" s="236">
        <f>calculoG!G55</f>
        <v>0</v>
      </c>
      <c r="I20" s="236">
        <f>calculoG!H55</f>
        <v>0</v>
      </c>
      <c r="J20" s="236">
        <f>calculoG!I55</f>
        <v>0</v>
      </c>
      <c r="K20" s="236">
        <f>calculoG!J55</f>
        <v>0</v>
      </c>
      <c r="L20" s="236">
        <f>calculoG!K55</f>
        <v>0</v>
      </c>
      <c r="M20" s="236">
        <f>calculoG!L55</f>
        <v>0</v>
      </c>
      <c r="N20" s="236">
        <f>L20-M20</f>
        <v>0</v>
      </c>
      <c r="O20" s="236">
        <f>calculoG!M55</f>
        <v>0</v>
      </c>
      <c r="P20" s="86"/>
      <c r="Q20" s="86"/>
      <c r="R20" s="238"/>
      <c r="S20" s="86"/>
    </row>
    <row r="21" ht="12.75">
      <c r="R21" s="212"/>
    </row>
    <row r="22" ht="11.25" customHeight="1">
      <c r="R22" s="212"/>
    </row>
    <row r="23" ht="9" customHeight="1">
      <c r="R23" s="239"/>
    </row>
    <row r="24" spans="2:18" ht="13.5">
      <c r="B24" s="240"/>
      <c r="C24" s="241"/>
      <c r="N24" s="168"/>
      <c r="O24" s="168"/>
      <c r="P24" s="242" t="s">
        <v>37</v>
      </c>
      <c r="Q24" s="243">
        <f ca="1">TODAY()</f>
        <v>41799</v>
      </c>
      <c r="R24" s="244">
        <f ca="1">NOW()</f>
        <v>41799.738571875</v>
      </c>
    </row>
    <row r="25" spans="17:18" ht="12.75" hidden="1">
      <c r="Q25" s="211">
        <f>HOUR(R24)</f>
        <v>17</v>
      </c>
      <c r="R25" s="211">
        <f>MINUTE(R24)</f>
        <v>43</v>
      </c>
    </row>
    <row r="26" ht="12.75" hidden="1">
      <c r="R26" s="245">
        <f>TIME(Q25,R25,0)</f>
        <v>0.7381944444444444</v>
      </c>
    </row>
    <row r="28" spans="17:18" ht="12.75">
      <c r="Q28" s="298" t="s">
        <v>64</v>
      </c>
      <c r="R28" s="298"/>
    </row>
  </sheetData>
  <sheetProtection/>
  <mergeCells count="30"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</mergeCells>
  <conditionalFormatting sqref="F17:F18">
    <cfRule type="expression" priority="4" dxfId="50" stopIfTrue="1">
      <formula>IF(AND($H$17=3,$H$18=3,$H$19=3,$H$20=3),1,0)</formula>
    </cfRule>
  </conditionalFormatting>
  <conditionalFormatting sqref="G17:O18">
    <cfRule type="expression" priority="5" dxfId="0" stopIfTrue="1">
      <formula>IF(AND($H$17=3,$H$18=3,$H$19=3,$H$20=3),1,0)</formula>
    </cfRule>
  </conditionalFormatting>
  <conditionalFormatting sqref="B7:G7 J7:M7 J8:K8">
    <cfRule type="expression" priority="6" dxfId="0" stopIfTrue="1">
      <formula>IF(OR($L$7="en juego",$L$7="hoy!"),1,0)</formula>
    </cfRule>
  </conditionalFormatting>
  <conditionalFormatting sqref="B6:M6 H7:I7 C7:C11 E7:E11">
    <cfRule type="expression" priority="7" dxfId="0" stopIfTrue="1">
      <formula>IF(OR($L$6="en juego",$L$6="hoy!"),1,0)</formula>
    </cfRule>
  </conditionalFormatting>
  <conditionalFormatting sqref="B8:I8 L8:M8 H9:I9">
    <cfRule type="expression" priority="8" dxfId="0" stopIfTrue="1">
      <formula>IF(OR($L$8="en juego",$L$8="hoy!"),1,0)</formula>
    </cfRule>
  </conditionalFormatting>
  <conditionalFormatting sqref="B9:M9">
    <cfRule type="expression" priority="9" dxfId="0" stopIfTrue="1">
      <formula>IF(OR($L$9="en juego",$L$9="hoy!"),1,0)</formula>
    </cfRule>
  </conditionalFormatting>
  <conditionalFormatting sqref="B10:M10 H11:K11">
    <cfRule type="expression" priority="10" dxfId="0" stopIfTrue="1">
      <formula>IF(OR($L$10="en juego",$L$10="hoy!"),1,0)</formula>
    </cfRule>
  </conditionalFormatting>
  <conditionalFormatting sqref="B11:G11 L11:M11">
    <cfRule type="expression" priority="11" dxfId="0" stopIfTrue="1">
      <formula>IF(OR($L$11="en juego",$L$11="hoy!"),1,0)</formula>
    </cfRule>
  </conditionalFormatting>
  <conditionalFormatting sqref="J8:K8">
    <cfRule type="expression" priority="3" dxfId="0" stopIfTrue="1">
      <formula>IF(OR($L$6="en juego",$L$6="hoy!"),1,0)</formula>
    </cfRule>
  </conditionalFormatting>
  <conditionalFormatting sqref="J10:K10">
    <cfRule type="expression" priority="2" dxfId="0" stopIfTrue="1">
      <formula>IF(OR($L$7="en juego",$L$7="hoy!"),1,0)</formula>
    </cfRule>
  </conditionalFormatting>
  <conditionalFormatting sqref="J11:K11">
    <cfRule type="expression" priority="1" dxfId="0" stopIfTrue="1">
      <formula>IF(OR($L$7="en juego",$L$7="hoy!"),1,0)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5" right="0.75" top="1" bottom="1" header="0" footer="0"/>
  <pageSetup fitToHeight="1" fitToWidth="1" horizontalDpi="300" verticalDpi="300" orientation="portrait" paperSize="9" scale="89"/>
  <ignoredErrors>
    <ignoredError sqref="F10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8"/>
  <sheetViews>
    <sheetView showGridLines="0" showRowColHeaders="0" showOutlineSymbols="0" zoomScalePageLayoutView="0" workbookViewId="0" topLeftCell="A1">
      <selection activeCell="P4" sqref="P4:S5"/>
    </sheetView>
  </sheetViews>
  <sheetFormatPr defaultColWidth="9.140625" defaultRowHeight="12.75"/>
  <cols>
    <col min="1" max="1" width="2.7109375" style="125" customWidth="1"/>
    <col min="2" max="2" width="14.28125" style="125" customWidth="1"/>
    <col min="3" max="3" width="3.28125" style="125" customWidth="1"/>
    <col min="4" max="4" width="1.7109375" style="125" customWidth="1"/>
    <col min="5" max="5" width="3.421875" style="125" customWidth="1"/>
    <col min="6" max="7" width="14.28125" style="125" customWidth="1"/>
    <col min="8" max="12" width="3.7109375" style="125" customWidth="1"/>
    <col min="13" max="14" width="3.8515625" style="125" customWidth="1"/>
    <col min="15" max="15" width="4.7109375" style="125" customWidth="1"/>
    <col min="16" max="16" width="5.7109375" style="125" customWidth="1"/>
    <col min="17" max="18" width="7.7109375" style="125" customWidth="1"/>
    <col min="19" max="19" width="5.7109375" style="125" customWidth="1"/>
    <col min="20" max="20" width="7.7109375" style="125" customWidth="1"/>
    <col min="21" max="16384" width="9.140625" style="125" customWidth="1"/>
  </cols>
  <sheetData>
    <row r="1" spans="1:20" s="210" customFormat="1" ht="34.5" customHeight="1">
      <c r="A1" s="324" t="s">
        <v>81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209"/>
    </row>
    <row r="2" spans="1:20" s="210" customFormat="1" ht="34.5" customHeight="1">
      <c r="A2" s="325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209"/>
    </row>
    <row r="3" spans="7:18" ht="21" customHeight="1">
      <c r="G3" s="169"/>
      <c r="L3" s="170"/>
      <c r="M3" s="171"/>
      <c r="R3" s="169"/>
    </row>
    <row r="4" spans="2:19" ht="12.75" customHeight="1">
      <c r="B4" s="352" t="s">
        <v>12</v>
      </c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P4" s="359" t="s">
        <v>85</v>
      </c>
      <c r="Q4" s="360"/>
      <c r="R4" s="360"/>
      <c r="S4" s="360"/>
    </row>
    <row r="5" spans="2:19" ht="12.75" customHeight="1">
      <c r="B5" s="172"/>
      <c r="C5" s="172"/>
      <c r="D5" s="172"/>
      <c r="E5" s="172"/>
      <c r="F5" s="172"/>
      <c r="G5" s="173" t="s">
        <v>70</v>
      </c>
      <c r="H5" s="358" t="s">
        <v>71</v>
      </c>
      <c r="I5" s="358"/>
      <c r="J5" s="355" t="s">
        <v>72</v>
      </c>
      <c r="K5" s="355"/>
      <c r="L5" s="355" t="s">
        <v>38</v>
      </c>
      <c r="M5" s="355"/>
      <c r="P5" s="360"/>
      <c r="Q5" s="360"/>
      <c r="R5" s="360"/>
      <c r="S5" s="360"/>
    </row>
    <row r="6" spans="1:19" ht="14.25" customHeight="1">
      <c r="A6" s="174">
        <f aca="true" t="shared" si="0" ref="A6:A11">IF(OR(L6="finalizado",L6="en juego",L6="hoy!"),"Ø","")</f>
      </c>
      <c r="B6" s="175">
        <f ca="1">CELL("CONTENIDO",Q11)</f>
        <v>31</v>
      </c>
      <c r="C6" s="176"/>
      <c r="D6" s="177" t="s">
        <v>13</v>
      </c>
      <c r="E6" s="176"/>
      <c r="F6" s="175">
        <f ca="1">CELL("CONTENIDO",Q13)</f>
        <v>32</v>
      </c>
      <c r="G6" s="178"/>
      <c r="H6" s="353">
        <v>40345</v>
      </c>
      <c r="I6" s="353"/>
      <c r="J6" s="354">
        <v>0.6666666666666666</v>
      </c>
      <c r="K6" s="354"/>
      <c r="L6" s="356">
        <f aca="true" t="shared" si="1" ref="L6:L11">IF(OR(H6="",J6="",H6&lt;$Q$24),"",IF(H6=$Q$24,IF(AND(J6&lt;=$R$26,$R$26&lt;=(J6+0.08333333333)),"en juego",IF($R$26&lt;J6,"hoy!","finalizado")),IF($Q$24&gt;H6,"finalizado","")))</f>
      </c>
      <c r="M6" s="356"/>
      <c r="O6" s="172"/>
      <c r="R6" s="169"/>
      <c r="S6" s="172"/>
    </row>
    <row r="7" spans="1:19" ht="14.25" customHeight="1">
      <c r="A7" s="174">
        <f t="shared" si="0"/>
      </c>
      <c r="B7" s="175">
        <f ca="1">CELL("CONTENIDO",Q7)</f>
        <v>29</v>
      </c>
      <c r="C7" s="176"/>
      <c r="D7" s="177" t="s">
        <v>13</v>
      </c>
      <c r="E7" s="176"/>
      <c r="F7" s="175">
        <f ca="1">CELL("CONTENIDO",Q9)</f>
        <v>30</v>
      </c>
      <c r="G7" s="178"/>
      <c r="H7" s="353">
        <v>40345</v>
      </c>
      <c r="I7" s="353"/>
      <c r="J7" s="354">
        <v>0.5625</v>
      </c>
      <c r="K7" s="354"/>
      <c r="L7" s="356">
        <f t="shared" si="1"/>
      </c>
      <c r="M7" s="356"/>
      <c r="N7" s="179"/>
      <c r="O7" s="180"/>
      <c r="P7" s="181"/>
      <c r="Q7" s="357">
        <v>29</v>
      </c>
      <c r="R7" s="357"/>
      <c r="S7" s="181"/>
    </row>
    <row r="8" spans="1:19" ht="14.25" customHeight="1">
      <c r="A8" s="174">
        <f t="shared" si="0"/>
      </c>
      <c r="B8" s="175">
        <f ca="1">CELL("CONTENIDO",Q13)</f>
        <v>32</v>
      </c>
      <c r="C8" s="176"/>
      <c r="D8" s="177" t="s">
        <v>13</v>
      </c>
      <c r="E8" s="176"/>
      <c r="F8" s="175">
        <f ca="1">CELL("CONTENIDO",Q9)</f>
        <v>30</v>
      </c>
      <c r="G8" s="178"/>
      <c r="H8" s="353">
        <v>40350</v>
      </c>
      <c r="I8" s="353"/>
      <c r="J8" s="354">
        <v>0.8541666666666666</v>
      </c>
      <c r="K8" s="354"/>
      <c r="L8" s="356">
        <f t="shared" si="1"/>
      </c>
      <c r="M8" s="356"/>
      <c r="N8" s="182"/>
      <c r="O8" s="183"/>
      <c r="P8" s="161"/>
      <c r="Q8" s="91"/>
      <c r="R8" s="93"/>
      <c r="S8" s="184"/>
    </row>
    <row r="9" spans="1:19" ht="14.25" customHeight="1">
      <c r="A9" s="174">
        <f t="shared" si="0"/>
      </c>
      <c r="B9" s="175">
        <f ca="1">CELL("CONTENIDO",Q7)</f>
        <v>29</v>
      </c>
      <c r="C9" s="176"/>
      <c r="D9" s="177" t="s">
        <v>13</v>
      </c>
      <c r="E9" s="176"/>
      <c r="F9" s="175">
        <f ca="1">CELL("CONTENIDO",Q11)</f>
        <v>31</v>
      </c>
      <c r="G9" s="178"/>
      <c r="H9" s="353">
        <v>40350</v>
      </c>
      <c r="I9" s="353"/>
      <c r="J9" s="354">
        <v>0.6666666666666666</v>
      </c>
      <c r="K9" s="354"/>
      <c r="L9" s="356">
        <f t="shared" si="1"/>
      </c>
      <c r="M9" s="356"/>
      <c r="O9" s="172"/>
      <c r="P9" s="181"/>
      <c r="Q9" s="357">
        <v>30</v>
      </c>
      <c r="R9" s="357"/>
      <c r="S9" s="181"/>
    </row>
    <row r="10" spans="1:19" ht="14.25" customHeight="1">
      <c r="A10" s="174">
        <f t="shared" si="0"/>
      </c>
      <c r="B10" s="175">
        <f ca="1">CELL("CONTENIDO",Q13)</f>
        <v>32</v>
      </c>
      <c r="C10" s="176"/>
      <c r="D10" s="177" t="s">
        <v>13</v>
      </c>
      <c r="E10" s="176"/>
      <c r="F10" s="175">
        <f ca="1">CELL("CONTENIDO",Q7)</f>
        <v>29</v>
      </c>
      <c r="G10" s="178"/>
      <c r="H10" s="353">
        <v>40354</v>
      </c>
      <c r="I10" s="353"/>
      <c r="J10" s="354">
        <v>0.8541666666666666</v>
      </c>
      <c r="K10" s="354"/>
      <c r="L10" s="356">
        <f t="shared" si="1"/>
      </c>
      <c r="M10" s="356"/>
      <c r="O10" s="172"/>
      <c r="P10" s="161"/>
      <c r="Q10" s="91"/>
      <c r="R10" s="93"/>
      <c r="S10" s="184"/>
    </row>
    <row r="11" spans="1:19" ht="14.25" customHeight="1">
      <c r="A11" s="174">
        <f t="shared" si="0"/>
      </c>
      <c r="B11" s="175">
        <f ca="1">CELL("CONTENIDO",Q9)</f>
        <v>30</v>
      </c>
      <c r="C11" s="176"/>
      <c r="D11" s="177" t="s">
        <v>13</v>
      </c>
      <c r="E11" s="176"/>
      <c r="F11" s="175">
        <f ca="1">CELL("CONTENIDO",Q11)</f>
        <v>31</v>
      </c>
      <c r="G11" s="178"/>
      <c r="H11" s="353">
        <v>40354</v>
      </c>
      <c r="I11" s="353"/>
      <c r="J11" s="354">
        <v>0.8541666666666666</v>
      </c>
      <c r="K11" s="354"/>
      <c r="L11" s="356">
        <f t="shared" si="1"/>
      </c>
      <c r="M11" s="356"/>
      <c r="O11" s="172"/>
      <c r="P11" s="181"/>
      <c r="Q11" s="357">
        <v>31</v>
      </c>
      <c r="R11" s="357"/>
      <c r="S11" s="181"/>
    </row>
    <row r="12" spans="1:19" ht="14.25" customHeight="1">
      <c r="A12" s="172"/>
      <c r="B12" s="185"/>
      <c r="C12" s="186"/>
      <c r="D12" s="186"/>
      <c r="E12" s="186"/>
      <c r="F12" s="172"/>
      <c r="G12" s="187"/>
      <c r="H12" s="186"/>
      <c r="I12" s="188"/>
      <c r="J12" s="170"/>
      <c r="K12" s="189"/>
      <c r="L12" s="190"/>
      <c r="M12" s="190"/>
      <c r="O12" s="172"/>
      <c r="P12" s="161"/>
      <c r="Q12" s="91"/>
      <c r="R12" s="93"/>
      <c r="S12" s="184"/>
    </row>
    <row r="13" spans="2:28" ht="14.25" customHeight="1">
      <c r="B13" s="185"/>
      <c r="C13" s="186"/>
      <c r="D13" s="186"/>
      <c r="E13" s="186"/>
      <c r="F13" s="172"/>
      <c r="H13" s="186"/>
      <c r="I13" s="186"/>
      <c r="J13" s="170"/>
      <c r="K13" s="191"/>
      <c r="L13" s="190"/>
      <c r="M13" s="190"/>
      <c r="O13" s="172"/>
      <c r="P13" s="181"/>
      <c r="Q13" s="357">
        <v>32</v>
      </c>
      <c r="R13" s="357"/>
      <c r="S13" s="181"/>
      <c r="AB13" s="187"/>
    </row>
    <row r="14" spans="2:19" ht="13.5" customHeight="1">
      <c r="B14" s="185"/>
      <c r="C14" s="186"/>
      <c r="D14" s="186"/>
      <c r="E14" s="186"/>
      <c r="F14" s="172"/>
      <c r="G14" s="187"/>
      <c r="H14" s="186"/>
      <c r="I14" s="186"/>
      <c r="J14" s="170"/>
      <c r="K14" s="191"/>
      <c r="L14" s="190"/>
      <c r="M14" s="190"/>
      <c r="O14" s="192"/>
      <c r="Q14" s="193"/>
      <c r="R14" s="194"/>
      <c r="S14" s="172"/>
    </row>
    <row r="15" spans="3:18" ht="12.75">
      <c r="C15" s="172"/>
      <c r="G15" s="352" t="s">
        <v>28</v>
      </c>
      <c r="H15" s="352"/>
      <c r="I15" s="352"/>
      <c r="J15" s="352"/>
      <c r="K15" s="352"/>
      <c r="L15" s="352"/>
      <c r="M15" s="352"/>
      <c r="N15" s="352"/>
      <c r="O15" s="352"/>
      <c r="R15" s="169"/>
    </row>
    <row r="16" spans="8:18" ht="12.75">
      <c r="H16" s="195" t="s">
        <v>29</v>
      </c>
      <c r="I16" s="195" t="s">
        <v>30</v>
      </c>
      <c r="J16" s="195" t="s">
        <v>31</v>
      </c>
      <c r="K16" s="195" t="s">
        <v>32</v>
      </c>
      <c r="L16" s="195" t="s">
        <v>33</v>
      </c>
      <c r="M16" s="195" t="s">
        <v>34</v>
      </c>
      <c r="N16" s="195" t="s">
        <v>35</v>
      </c>
      <c r="O16" s="195" t="s">
        <v>36</v>
      </c>
      <c r="R16" s="169"/>
    </row>
    <row r="17" spans="6:19" ht="12.75">
      <c r="F17" s="196" t="s">
        <v>86</v>
      </c>
      <c r="G17" s="197">
        <f>calculoH!F52</f>
        <v>29</v>
      </c>
      <c r="H17" s="198">
        <f>calculoH!G52</f>
        <v>0</v>
      </c>
      <c r="I17" s="198">
        <f>calculoH!H52</f>
        <v>0</v>
      </c>
      <c r="J17" s="198">
        <f>calculoH!I52</f>
        <v>0</v>
      </c>
      <c r="K17" s="198">
        <f>calculoH!J52</f>
        <v>0</v>
      </c>
      <c r="L17" s="198">
        <f>calculoH!K52</f>
        <v>0</v>
      </c>
      <c r="M17" s="198">
        <f>calculoH!L52</f>
        <v>0</v>
      </c>
      <c r="N17" s="198">
        <f>L17-M17</f>
        <v>0</v>
      </c>
      <c r="O17" s="198">
        <f>calculoH!M52</f>
        <v>0</v>
      </c>
      <c r="P17" s="199"/>
      <c r="Q17" s="96"/>
      <c r="R17" s="200"/>
      <c r="S17" s="96"/>
    </row>
    <row r="18" spans="6:19" ht="12.75">
      <c r="F18" s="196" t="s">
        <v>86</v>
      </c>
      <c r="G18" s="197">
        <f>calculoH!F53</f>
        <v>30</v>
      </c>
      <c r="H18" s="198">
        <f>calculoH!G53</f>
        <v>0</v>
      </c>
      <c r="I18" s="198">
        <f>calculoH!H53</f>
        <v>0</v>
      </c>
      <c r="J18" s="198">
        <f>calculoH!I53</f>
        <v>0</v>
      </c>
      <c r="K18" s="198">
        <f>calculoH!J53</f>
        <v>0</v>
      </c>
      <c r="L18" s="198">
        <f>calculoH!K53</f>
        <v>0</v>
      </c>
      <c r="M18" s="198">
        <f>calculoH!L53</f>
        <v>0</v>
      </c>
      <c r="N18" s="198">
        <f>L18-M18</f>
        <v>0</v>
      </c>
      <c r="O18" s="198">
        <f>calculoH!M53</f>
        <v>0</v>
      </c>
      <c r="P18" s="199"/>
      <c r="Q18" s="96"/>
      <c r="R18" s="200"/>
      <c r="S18" s="96"/>
    </row>
    <row r="19" spans="6:19" ht="12.75">
      <c r="F19" s="96"/>
      <c r="G19" s="201">
        <f>calculoH!F54</f>
        <v>31</v>
      </c>
      <c r="H19" s="198">
        <f>calculoH!G54</f>
        <v>0</v>
      </c>
      <c r="I19" s="198">
        <f>calculoH!H54</f>
        <v>0</v>
      </c>
      <c r="J19" s="198">
        <f>calculoH!I54</f>
        <v>0</v>
      </c>
      <c r="K19" s="198">
        <f>calculoH!J54</f>
        <v>0</v>
      </c>
      <c r="L19" s="198">
        <f>calculoH!K54</f>
        <v>0</v>
      </c>
      <c r="M19" s="198">
        <f>calculoH!L54</f>
        <v>0</v>
      </c>
      <c r="N19" s="198">
        <f>L19-M19</f>
        <v>0</v>
      </c>
      <c r="O19" s="198">
        <f>calculoH!M54</f>
        <v>0</v>
      </c>
      <c r="P19" s="96"/>
      <c r="Q19" s="96"/>
      <c r="R19" s="200"/>
      <c r="S19" s="96"/>
    </row>
    <row r="20" spans="6:19" ht="12.75">
      <c r="F20" s="96"/>
      <c r="G20" s="201">
        <f>calculoH!F55</f>
        <v>32</v>
      </c>
      <c r="H20" s="198">
        <f>calculoH!G55</f>
        <v>0</v>
      </c>
      <c r="I20" s="198">
        <f>calculoH!H55</f>
        <v>0</v>
      </c>
      <c r="J20" s="198">
        <f>calculoH!I55</f>
        <v>0</v>
      </c>
      <c r="K20" s="198">
        <f>calculoH!J55</f>
        <v>0</v>
      </c>
      <c r="L20" s="198">
        <f>calculoH!K55</f>
        <v>0</v>
      </c>
      <c r="M20" s="198">
        <f>calculoH!L55</f>
        <v>0</v>
      </c>
      <c r="N20" s="198">
        <f>L20-M20</f>
        <v>0</v>
      </c>
      <c r="O20" s="198">
        <f>calculoH!M55</f>
        <v>0</v>
      </c>
      <c r="P20" s="96"/>
      <c r="Q20" s="96"/>
      <c r="R20" s="200"/>
      <c r="S20" s="96"/>
    </row>
    <row r="21" ht="12.75">
      <c r="R21" s="169"/>
    </row>
    <row r="22" ht="11.25" customHeight="1">
      <c r="R22" s="169"/>
    </row>
    <row r="23" ht="9" customHeight="1">
      <c r="R23" s="202"/>
    </row>
    <row r="24" spans="2:18" ht="13.5">
      <c r="B24" s="203"/>
      <c r="C24" s="204"/>
      <c r="N24" s="205"/>
      <c r="O24" s="205"/>
      <c r="P24" s="206" t="s">
        <v>37</v>
      </c>
      <c r="Q24" s="207">
        <f ca="1">TODAY()</f>
        <v>41799</v>
      </c>
      <c r="R24" s="208">
        <f ca="1">NOW()</f>
        <v>41799.738571875</v>
      </c>
    </row>
    <row r="25" spans="17:18" ht="12.75" hidden="1">
      <c r="Q25" s="125">
        <f>HOUR(R24)</f>
        <v>17</v>
      </c>
      <c r="R25" s="125">
        <f>MINUTE(R24)</f>
        <v>43</v>
      </c>
    </row>
    <row r="26" ht="12.75" hidden="1">
      <c r="R26" s="126">
        <f>TIME(Q25,R25,0)</f>
        <v>0.7381944444444444</v>
      </c>
    </row>
    <row r="28" spans="17:18" ht="12.75">
      <c r="Q28" s="351" t="s">
        <v>64</v>
      </c>
      <c r="R28" s="351"/>
    </row>
  </sheetData>
  <sheetProtection/>
  <mergeCells count="30">
    <mergeCell ref="A1:S2"/>
    <mergeCell ref="Q7:R7"/>
    <mergeCell ref="Q9:R9"/>
    <mergeCell ref="Q11:R11"/>
    <mergeCell ref="H5:I5"/>
    <mergeCell ref="J5:K5"/>
    <mergeCell ref="P4:S5"/>
    <mergeCell ref="H7:I7"/>
    <mergeCell ref="H8:I8"/>
    <mergeCell ref="L7:M7"/>
    <mergeCell ref="Q13:R13"/>
    <mergeCell ref="G15:O15"/>
    <mergeCell ref="L9:M9"/>
    <mergeCell ref="L10:M10"/>
    <mergeCell ref="L11:M11"/>
    <mergeCell ref="H9:I9"/>
    <mergeCell ref="H10:I10"/>
    <mergeCell ref="H11:I11"/>
    <mergeCell ref="J11:K11"/>
    <mergeCell ref="J10:K10"/>
    <mergeCell ref="Q28:R28"/>
    <mergeCell ref="B4:M4"/>
    <mergeCell ref="H6:I6"/>
    <mergeCell ref="J6:K6"/>
    <mergeCell ref="L5:M5"/>
    <mergeCell ref="L6:M6"/>
    <mergeCell ref="L8:M8"/>
    <mergeCell ref="J7:K7"/>
    <mergeCell ref="J8:K8"/>
    <mergeCell ref="J9:K9"/>
  </mergeCells>
  <conditionalFormatting sqref="F17:F18">
    <cfRule type="expression" priority="11" dxfId="50" stopIfTrue="1">
      <formula>IF(AND($H$17=3,$H$18=3,$H$19=3,$H$20=3),1,0)</formula>
    </cfRule>
  </conditionalFormatting>
  <conditionalFormatting sqref="G17:O18">
    <cfRule type="expression" priority="12" dxfId="0" stopIfTrue="1">
      <formula>IF(AND($H$17=3,$H$18=3,$H$19=3,$H$20=3),1,0)</formula>
    </cfRule>
  </conditionalFormatting>
  <conditionalFormatting sqref="B7:E7 J7:M7 G7">
    <cfRule type="expression" priority="13" dxfId="0" stopIfTrue="1">
      <formula>IF(OR($L$7="en juego",$L$7="hoy!"),1,0)</formula>
    </cfRule>
  </conditionalFormatting>
  <conditionalFormatting sqref="C6:E6 H7:I7 C7:C11 E7:E11 G6:M6">
    <cfRule type="expression" priority="14" dxfId="0" stopIfTrue="1">
      <formula>IF(OR($L$6="en juego",$L$6="hoy!"),1,0)</formula>
    </cfRule>
  </conditionalFormatting>
  <conditionalFormatting sqref="C8:E8 H9:I9 G8:M8">
    <cfRule type="expression" priority="15" dxfId="0" stopIfTrue="1">
      <formula>IF(OR($L$8="en juego",$L$8="hoy!"),1,0)</formula>
    </cfRule>
  </conditionalFormatting>
  <conditionalFormatting sqref="C9:E9 J9:M9 J10:K11 G9">
    <cfRule type="expression" priority="16" dxfId="0" stopIfTrue="1">
      <formula>IF(OR($L$9="en juego",$L$9="hoy!"),1,0)</formula>
    </cfRule>
  </conditionalFormatting>
  <conditionalFormatting sqref="H11:I11 B10:E10 L10:M10 G10:I10">
    <cfRule type="expression" priority="17" dxfId="0" stopIfTrue="1">
      <formula>IF(OR($L$10="en juego",$L$10="hoy!"),1,0)</formula>
    </cfRule>
  </conditionalFormatting>
  <conditionalFormatting sqref="C11:E11 L11:M11 G11">
    <cfRule type="expression" priority="18" dxfId="0" stopIfTrue="1">
      <formula>IF(OR($L$11="en juego",$L$11="hoy!"),1,0)</formula>
    </cfRule>
  </conditionalFormatting>
  <conditionalFormatting sqref="B9">
    <cfRule type="expression" priority="10" dxfId="0" stopIfTrue="1">
      <formula>IF(OR($L$7="en juego",$L$7="hoy!"),1,0)</formula>
    </cfRule>
  </conditionalFormatting>
  <conditionalFormatting sqref="F10">
    <cfRule type="expression" priority="9" dxfId="0" stopIfTrue="1">
      <formula>IF(OR($L$7="en juego",$L$7="hoy!"),1,0)</formula>
    </cfRule>
  </conditionalFormatting>
  <conditionalFormatting sqref="F8">
    <cfRule type="expression" priority="8" dxfId="0" stopIfTrue="1">
      <formula>IF(OR($L$7="en juego",$L$7="hoy!"),1,0)</formula>
    </cfRule>
  </conditionalFormatting>
  <conditionalFormatting sqref="F7">
    <cfRule type="expression" priority="7" dxfId="0" stopIfTrue="1">
      <formula>IF(OR($L$7="en juego",$L$7="hoy!"),1,0)</formula>
    </cfRule>
  </conditionalFormatting>
  <conditionalFormatting sqref="B11">
    <cfRule type="expression" priority="6" dxfId="0" stopIfTrue="1">
      <formula>IF(OR($L$7="en juego",$L$7="hoy!"),1,0)</formula>
    </cfRule>
  </conditionalFormatting>
  <conditionalFormatting sqref="B6">
    <cfRule type="expression" priority="5" dxfId="0" stopIfTrue="1">
      <formula>IF(OR($L$7="en juego",$L$7="hoy!"),1,0)</formula>
    </cfRule>
  </conditionalFormatting>
  <conditionalFormatting sqref="F9">
    <cfRule type="expression" priority="4" dxfId="0" stopIfTrue="1">
      <formula>IF(OR($L$7="en juego",$L$7="hoy!"),1,0)</formula>
    </cfRule>
  </conditionalFormatting>
  <conditionalFormatting sqref="F11">
    <cfRule type="expression" priority="3" dxfId="0" stopIfTrue="1">
      <formula>IF(OR($L$7="en juego",$L$7="hoy!"),1,0)</formula>
    </cfRule>
  </conditionalFormatting>
  <conditionalFormatting sqref="F6">
    <cfRule type="expression" priority="2" dxfId="0" stopIfTrue="1">
      <formula>IF(OR($L$7="en juego",$L$7="hoy!"),1,0)</formula>
    </cfRule>
  </conditionalFormatting>
  <conditionalFormatting sqref="B8">
    <cfRule type="expression" priority="1" dxfId="0" stopIfTrue="1">
      <formula>IF(OR($L$7="en juego",$L$7="hoy!"),1,0)</formula>
    </cfRule>
  </conditionalFormatting>
  <dataValidations count="1">
    <dataValidation type="whole" allowBlank="1" showErrorMessage="1" errorTitle="Dato no válido" error="Ingrese sólo un número entero&#10;entre 0 y 99." sqref="C6:C11 E6:E11">
      <formula1>0</formula1>
      <formula2>99</formula2>
    </dataValidation>
  </dataValidations>
  <hyperlinks>
    <hyperlink ref="Q28:R28" location="Menu!A1" display="Menu Principal"/>
  </hyperlinks>
  <printOptions/>
  <pageMargins left="0.75" right="0.75" top="1" bottom="1" header="0" footer="0"/>
  <pageSetup fitToHeight="1" fitToWidth="1" horizontalDpi="300" verticalDpi="300" orientation="portrait" paperSize="9" scale="89" r:id="rId2"/>
  <ignoredErrors>
    <ignoredError sqref="B10 B7 F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Pablo Camino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Seguí paso a paso la Copa del Mundo 2002</dc:title>
  <dc:subject/>
  <dc:creator>wilson</dc:creator>
  <cp:keywords/>
  <dc:description/>
  <cp:lastModifiedBy>Usuario</cp:lastModifiedBy>
  <cp:lastPrinted>2005-12-13T14:05:33Z</cp:lastPrinted>
  <dcterms:created xsi:type="dcterms:W3CDTF">2001-10-15T19:26:14Z</dcterms:created>
  <dcterms:modified xsi:type="dcterms:W3CDTF">2014-06-09T22:43:49Z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