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15600" windowHeight="3615" firstSheet="1" activeTab="3"/>
  </bookViews>
  <sheets>
    <sheet name="Menu" sheetId="1" state="hidden" r:id="rId1"/>
    <sheet name="- A -" sheetId="2" r:id="rId2"/>
    <sheet name="- B -" sheetId="3" r:id="rId3"/>
    <sheet name="LLaves Cuartos de Final" sheetId="4" r:id="rId4"/>
    <sheet name="LLaves Semifinales" sheetId="5" r:id="rId5"/>
    <sheet name="FINALES" sheetId="6" r:id="rId6"/>
    <sheet name="Octavos de Final" sheetId="7" state="hidden" r:id="rId7"/>
    <sheet name="Cuartos de Final" sheetId="8" state="hidden" r:id="rId8"/>
    <sheet name="Semifinal" sheetId="9" state="hidden" r:id="rId9"/>
    <sheet name="FINAL" sheetId="10" state="hidden" r:id="rId10"/>
    <sheet name="Fixture" sheetId="11" state="hidden" r:id="rId11"/>
    <sheet name="calculoA" sheetId="12" state="hidden" r:id="rId12"/>
    <sheet name="calculoB" sheetId="13" state="hidden" r:id="rId13"/>
    <sheet name="calculoC" sheetId="14" state="hidden" r:id="rId14"/>
    <sheet name="calculoD" sheetId="15" state="hidden" r:id="rId15"/>
    <sheet name="calculoH" sheetId="16" state="hidden" r:id="rId16"/>
  </sheets>
  <definedNames>
    <definedName name="calculoJ" localSheetId="5">#REF!</definedName>
    <definedName name="calculoJ" localSheetId="3">#REF!</definedName>
    <definedName name="calculoJ" localSheetId="4">#REF!</definedName>
    <definedName name="calculoJ">#REF!</definedName>
    <definedName name="Final" localSheetId="5">#REF!</definedName>
    <definedName name="Final" localSheetId="3">#REF!</definedName>
    <definedName name="Final" localSheetId="4">#REF!</definedName>
    <definedName name="Final">#REF!</definedName>
    <definedName name="FirstRound" localSheetId="5">#REF!</definedName>
    <definedName name="FirstRound" localSheetId="3">#REF!</definedName>
    <definedName name="FirstRound" localSheetId="4">#REF!</definedName>
    <definedName name="FirstRound">#REF!</definedName>
    <definedName name="Groups" localSheetId="5">#REF!</definedName>
    <definedName name="Groups" localSheetId="3">#REF!</definedName>
    <definedName name="Groups" localSheetId="4">#REF!</definedName>
    <definedName name="Groups">#REF!</definedName>
    <definedName name="M" localSheetId="5">#REF!</definedName>
    <definedName name="M" localSheetId="3">#REF!</definedName>
    <definedName name="M" localSheetId="4">#REF!</definedName>
    <definedName name="M">#REF!</definedName>
    <definedName name="Playoff" localSheetId="5">#REF!</definedName>
    <definedName name="Playoff" localSheetId="3">#REF!</definedName>
    <definedName name="Playoff" localSheetId="4">#REF!</definedName>
    <definedName name="Playoff">#REF!</definedName>
    <definedName name="QuarterFinals" localSheetId="5">#REF!</definedName>
    <definedName name="QuarterFinals" localSheetId="3">#REF!</definedName>
    <definedName name="QuarterFinals" localSheetId="4">#REF!</definedName>
    <definedName name="QuarterFinals">#REF!</definedName>
    <definedName name="SecondRound" localSheetId="5">#REF!</definedName>
    <definedName name="SecondRound" localSheetId="3">#REF!</definedName>
    <definedName name="SecondRound" localSheetId="4">#REF!</definedName>
    <definedName name="SecondRound">#REF!</definedName>
    <definedName name="SemiFinals" localSheetId="5">#REF!</definedName>
    <definedName name="SemiFinals" localSheetId="3">#REF!</definedName>
    <definedName name="SemiFinals" localSheetId="4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<sst xmlns="http://schemas.openxmlformats.org/spreadsheetml/2006/main" count="677" uniqueCount="210">
  <si>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</si>
  <si>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</si>
  <si>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</si>
  <si>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</si>
  <si>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</si>
  <si>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</si>
  <si>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</si>
  <si>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</si>
  <si>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</si>
  <si>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</si>
  <si>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</si>
  <si>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</si>
  <si>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</si>
  <si>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</si>
  <si>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</si>
  <si>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</si>
  <si>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</si>
  <si>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</si>
  <si>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</si>
  <si>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</si>
  <si>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</si>
  <si>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</si>
  <si>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</si>
  <si>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</si>
  <si>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</si>
  <si>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</si>
  <si>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</si>
  <si>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</si>
  <si>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</si>
  <si>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G</t>
  </si>
  <si>
    <t>E</t>
  </si>
  <si>
    <t>GF</t>
  </si>
  <si>
    <t>GC</t>
  </si>
  <si>
    <t>DIF</t>
  </si>
  <si>
    <t>PTS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</si>
  <si>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</si>
  <si>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</si>
  <si>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</si>
  <si>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</si>
  <si>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</si>
  <si>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</si>
  <si>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</si>
  <si>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</si>
  <si>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</si>
  <si>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</t>
  </si>
  <si>
    <t>H</t>
  </si>
  <si>
    <t>Grupo A</t>
  </si>
  <si>
    <t>Grupo B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</si>
  <si>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</si>
  <si>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</si>
  <si>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</si>
  <si>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</si>
  <si>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</si>
  <si>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</si>
  <si>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</si>
  <si>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CAMPEON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</si>
  <si>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</si>
  <si>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</si>
  <si>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</si>
  <si>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</si>
  <si>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</si>
  <si>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</si>
  <si>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</si>
  <si>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Resultado</t>
  </si>
  <si>
    <t>Penales</t>
  </si>
  <si>
    <t>a Semifinal</t>
  </si>
  <si>
    <t>TORNEO INTERNO FACULTAD DE INGENIERIA 2013 II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</si>
  <si>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</si>
  <si>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</si>
  <si>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</si>
  <si>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</si>
  <si>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</si>
  <si>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sort 1-5=====</t>
  </si>
  <si>
    <t>sort 2-5=====</t>
  </si>
  <si>
    <t>sort 3-5=====</t>
  </si>
  <si>
    <t>sort 4-5=====</t>
  </si>
  <si>
    <t>sort 6-7=====</t>
  </si>
  <si>
    <t>sort 11-12=====</t>
  </si>
  <si>
    <t>sort 11-13=====</t>
  </si>
  <si>
    <t>sort 11-14=====</t>
  </si>
  <si>
    <t>sort 11-15=====</t>
  </si>
  <si>
    <t>sort 12-13=====</t>
  </si>
  <si>
    <t>sort 12-14=====</t>
  </si>
  <si>
    <t>sort 12-15=====</t>
  </si>
  <si>
    <t>sort 13-14=====</t>
  </si>
  <si>
    <t>sort 13-15=====</t>
  </si>
  <si>
    <t>sort 14-15=====</t>
  </si>
  <si>
    <t>sort 16-17=====</t>
  </si>
  <si>
    <t>sort 16-18=====</t>
  </si>
  <si>
    <t>sort 16-19=====</t>
  </si>
  <si>
    <t>sort 16-20=====</t>
  </si>
  <si>
    <t>sort 17-18=====</t>
  </si>
  <si>
    <t>sort 17-19=====</t>
  </si>
  <si>
    <t>sort 19-20=====</t>
  </si>
  <si>
    <t>sort 17-20=====</t>
  </si>
  <si>
    <t>sort 18-19=====</t>
  </si>
  <si>
    <t>sort 18-20=====</t>
  </si>
  <si>
    <t>sort 1-6=====</t>
  </si>
  <si>
    <t>sort 1-7=====</t>
  </si>
  <si>
    <t>sort 2-6=====</t>
  </si>
  <si>
    <t>sort 2-7=====</t>
  </si>
  <si>
    <t>sort 3-6=====</t>
  </si>
  <si>
    <t>sort 3-7=====</t>
  </si>
  <si>
    <t>sort 4-6=====</t>
  </si>
  <si>
    <t>sort 4-7=====</t>
  </si>
  <si>
    <t>sort 5-6=====</t>
  </si>
  <si>
    <t>sort 5-7=====</t>
  </si>
  <si>
    <t>TORNEO INTERNO FACULTAD DE INGENIERIA 2013 II
Semi final</t>
  </si>
  <si>
    <t>EQUIPO</t>
  </si>
  <si>
    <t>PJ</t>
  </si>
  <si>
    <t>PG</t>
  </si>
  <si>
    <t>PE</t>
  </si>
  <si>
    <t>PP</t>
  </si>
  <si>
    <t>ÁRBITRO</t>
  </si>
  <si>
    <r>
      <t xml:space="preserve">avanza a cuartos de final </t>
    </r>
    <r>
      <rPr>
        <b/>
        <sz val="8"/>
        <rFont val="Wingdings"/>
        <family val="0"/>
      </rPr>
      <t>Ø</t>
    </r>
  </si>
  <si>
    <t>Cancha de Fútbol N° 6</t>
  </si>
  <si>
    <t>Cancha de Fútbol N° 4</t>
  </si>
  <si>
    <t>Cancha de Fútbol N° 8</t>
  </si>
  <si>
    <t>12:00 m.</t>
  </si>
  <si>
    <t>Lugar</t>
  </si>
  <si>
    <t>Fecha</t>
  </si>
  <si>
    <t>Hora</t>
  </si>
  <si>
    <t>Observaciones</t>
  </si>
  <si>
    <t>BALLERS</t>
  </si>
  <si>
    <t>CANELA PASIÓN</t>
  </si>
  <si>
    <t>BASQUETEROS UN</t>
  </si>
  <si>
    <t>LATONEROS</t>
  </si>
  <si>
    <t>BLACK AND WHITE POWER</t>
  </si>
  <si>
    <t>MAÑANA LE PAGO</t>
  </si>
  <si>
    <t>CIENCIAS II</t>
  </si>
  <si>
    <t>LOS JUECES</t>
  </si>
  <si>
    <t>FCE</t>
  </si>
  <si>
    <t>SPARSES</t>
  </si>
  <si>
    <t>CIENCIAS I</t>
  </si>
  <si>
    <t>SCORPIONS</t>
  </si>
  <si>
    <t>UNALAKERS</t>
  </si>
  <si>
    <t>OWLS</t>
  </si>
  <si>
    <t>04 Abril de 2014</t>
  </si>
  <si>
    <t>Cancha sintética # 1</t>
  </si>
  <si>
    <t>5 Abril de 2014</t>
  </si>
  <si>
    <t>07 Abril de 2014</t>
  </si>
  <si>
    <t>11 Abril de 2014</t>
  </si>
  <si>
    <t>12 Abril de 2014</t>
  </si>
  <si>
    <t>26 Abril de 2014</t>
  </si>
  <si>
    <t>21 Abril de 2014</t>
  </si>
  <si>
    <t>25 Abril de 2014</t>
  </si>
  <si>
    <t>02 Mayo de 2014</t>
  </si>
  <si>
    <t>29 Abril de 2014</t>
  </si>
  <si>
    <t>03 Mayo de 2014</t>
  </si>
  <si>
    <t>07 Mayo de 2014</t>
  </si>
  <si>
    <t>05 Mayo de 2014</t>
  </si>
  <si>
    <t>09 Mayo de 2014</t>
  </si>
  <si>
    <t>12 Mayo de 2014</t>
  </si>
  <si>
    <t>14 Mayo de 2014</t>
  </si>
  <si>
    <t>16 Mayo de 2014</t>
  </si>
  <si>
    <t>17 Mayo de 2014</t>
  </si>
  <si>
    <t>13 Mayo de 2014</t>
  </si>
  <si>
    <t>TORNEO INTERNO FACULTAD DE INGENIERIA 2014 I  
Primera fase</t>
  </si>
  <si>
    <t>TORNEO INTERNO FACULTAD DE INGENIERIA 2014 I 
Primera fase</t>
  </si>
  <si>
    <t>26 Mayo de 2014</t>
  </si>
  <si>
    <t>24 Mayo de 2014</t>
  </si>
  <si>
    <t>10:00  am.</t>
  </si>
  <si>
    <t>Finalizado</t>
  </si>
  <si>
    <t>26 de mayo de 2014</t>
  </si>
  <si>
    <t>22 de mayo de 2014</t>
  </si>
  <si>
    <t>23 Mayo de 2014</t>
  </si>
  <si>
    <t>03 Junio de 2014</t>
  </si>
  <si>
    <t>Finalizado por W.O</t>
  </si>
  <si>
    <t>04 Junio de 2014</t>
  </si>
  <si>
    <t>TORNEO INTERNO FACULTAD DE INGENIERIA 2014 - I
Dieciseisavos de Final</t>
  </si>
  <si>
    <t>Llave</t>
  </si>
  <si>
    <t>Equipo A</t>
  </si>
  <si>
    <t>Equipo B</t>
  </si>
  <si>
    <t xml:space="preserve">Lugar </t>
  </si>
  <si>
    <t>C1</t>
  </si>
  <si>
    <t>Vs</t>
  </si>
  <si>
    <t>C2</t>
  </si>
  <si>
    <t>C3</t>
  </si>
  <si>
    <t>C4</t>
  </si>
  <si>
    <t>1RO GRUPO A</t>
  </si>
  <si>
    <t>1RO GRUPO B</t>
  </si>
  <si>
    <t>4T0 GRUPO A</t>
  </si>
  <si>
    <t>4TO GRUPO B</t>
  </si>
  <si>
    <t>2DO GRUPO A</t>
  </si>
  <si>
    <t>3RO GRUPO B</t>
  </si>
  <si>
    <t>2DO GRUPO B</t>
  </si>
  <si>
    <t>3RO GRUPO A</t>
  </si>
  <si>
    <t>Cancha de Sintética # 1</t>
  </si>
  <si>
    <t>10 de Junio 2014</t>
  </si>
  <si>
    <t>11 de Junio 2014</t>
  </si>
  <si>
    <t>S1</t>
  </si>
  <si>
    <t>S2</t>
  </si>
  <si>
    <t>GANADOR LLAVE C1</t>
  </si>
  <si>
    <t>GANADOR LLAVE C2</t>
  </si>
  <si>
    <t>GANADOR LLAVE C4</t>
  </si>
  <si>
    <t>GANADOR LLAVE C5</t>
  </si>
  <si>
    <t>Cancha Sintética #1</t>
  </si>
  <si>
    <t>PARTIDO 1</t>
  </si>
  <si>
    <t>PARTIDO 3</t>
  </si>
  <si>
    <t>PARTIDO 2</t>
  </si>
  <si>
    <t>16 de Junio 2014</t>
  </si>
  <si>
    <t>18 de Junio 2014</t>
  </si>
  <si>
    <t>20 de Junio 2014</t>
  </si>
  <si>
    <t>17 de Junio 2014</t>
  </si>
  <si>
    <t>19 de Junio 2014</t>
  </si>
  <si>
    <t>GANADOR LLAVE S1</t>
  </si>
  <si>
    <t>GANADOR LLAVE S2</t>
  </si>
  <si>
    <t>25 de Junio 2014</t>
  </si>
  <si>
    <t>27 de Junio 2014</t>
  </si>
  <si>
    <t>04 de Julio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</si>
</sst>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&quot;de&quot;\ mmm"/>
    <numFmt numFmtId="165" formatCode="[$-409]h:mm\ AM/PM;@"/>
  </numFmts>
  <fonts count="13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i/>
      <sz val="16"/>
      <color indexed="47"/>
      <name val="Verdana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b/>
      <sz val="8"/>
      <name val="Wingdings"/>
      <family val="0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9"/>
      <name val="Wingdings"/>
      <family val="0"/>
    </font>
    <font>
      <sz val="12"/>
      <color indexed="9"/>
      <name val="Wingdings"/>
      <family val="0"/>
    </font>
    <font>
      <i/>
      <sz val="16"/>
      <color indexed="9"/>
      <name val="Verdana"/>
      <family val="2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36"/>
      <color indexed="9"/>
      <name val="Haettenschweile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7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family val="0"/>
    </font>
    <font>
      <sz val="12"/>
      <color theme="0"/>
      <name val="Wingdings"/>
      <family val="0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30"/>
      <color theme="0"/>
      <name val="Haettenschweiler"/>
      <family val="2"/>
    </font>
    <font>
      <sz val="6"/>
      <color theme="1"/>
      <name val="Calibri"/>
      <family val="2"/>
    </font>
    <font>
      <b/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fgColor indexed="52"/>
        <bgColor theme="6" tint="0.5999900102615356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 style="thin">
        <color indexed="52"/>
      </right>
      <top/>
      <bottom/>
    </border>
    <border>
      <left/>
      <right/>
      <top/>
      <bottom style="thin">
        <color indexed="52"/>
      </bottom>
    </border>
    <border>
      <left/>
      <right/>
      <top style="thin">
        <color indexed="52"/>
      </top>
      <bottom/>
    </border>
    <border>
      <left/>
      <right style="thin">
        <color indexed="52"/>
      </right>
      <top/>
      <bottom style="thin">
        <color indexed="52"/>
      </bottom>
    </border>
    <border>
      <left style="thin">
        <color indexed="52"/>
      </left>
      <right/>
      <top/>
      <bottom/>
    </border>
    <border>
      <left style="thin">
        <color indexed="52"/>
      </left>
      <right/>
      <top/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/>
      <right/>
      <top style="thin">
        <color indexed="52"/>
      </top>
      <bottom style="thin">
        <color indexed="52"/>
      </bottom>
    </border>
    <border>
      <left/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/>
      <top style="thin">
        <color indexed="52"/>
      </top>
      <bottom/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</border>
    <border>
      <left style="medium">
        <color theme="9"/>
      </left>
      <right/>
      <top style="medium">
        <color theme="9"/>
      </top>
      <bottom style="thin">
        <color indexed="52"/>
      </bottom>
    </border>
    <border>
      <left/>
      <right style="medium">
        <color theme="9"/>
      </right>
      <top style="medium">
        <color theme="9"/>
      </top>
      <bottom style="thin">
        <color indexed="52"/>
      </bottom>
    </border>
    <border>
      <left style="medium">
        <color theme="9"/>
      </left>
      <right/>
      <top style="thin">
        <color indexed="52"/>
      </top>
      <bottom style="thin">
        <color indexed="52"/>
      </bottom>
    </border>
    <border>
      <left/>
      <right style="medium">
        <color theme="9"/>
      </right>
      <top style="thin">
        <color indexed="52"/>
      </top>
      <bottom style="thin">
        <color indexed="52"/>
      </bottom>
    </border>
    <border>
      <left style="medium">
        <color theme="9"/>
      </left>
      <right/>
      <top/>
      <bottom/>
    </border>
    <border>
      <left/>
      <right style="medium">
        <color theme="9"/>
      </right>
      <top/>
      <bottom/>
    </border>
    <border>
      <left style="medium">
        <color theme="9"/>
      </left>
      <right/>
      <top style="thin">
        <color indexed="52"/>
      </top>
      <bottom style="medium">
        <color theme="9"/>
      </bottom>
    </border>
    <border>
      <left/>
      <right style="medium">
        <color theme="9"/>
      </right>
      <top style="thin">
        <color indexed="52"/>
      </top>
      <bottom style="medium">
        <color theme="9"/>
      </bottom>
    </border>
    <border>
      <left style="medium">
        <color theme="9"/>
      </left>
      <right/>
      <top style="medium">
        <color theme="9"/>
      </top>
      <bottom/>
    </border>
    <border>
      <left/>
      <right/>
      <top style="medium">
        <color theme="9"/>
      </top>
      <bottom/>
    </border>
    <border>
      <left style="thin">
        <color indexed="52"/>
      </left>
      <right/>
      <top style="medium">
        <color theme="9"/>
      </top>
      <bottom/>
    </border>
    <border>
      <left/>
      <right style="medium">
        <color theme="9"/>
      </right>
      <top style="medium">
        <color theme="9"/>
      </top>
      <bottom/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thin">
        <color indexed="52"/>
      </top>
      <bottom style="medium">
        <color theme="9"/>
      </bottom>
    </border>
    <border>
      <left/>
      <right/>
      <top style="medium">
        <color theme="9"/>
      </top>
      <bottom style="thin">
        <color indexed="52"/>
      </bottom>
    </border>
    <border>
      <left style="medium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 style="medium">
        <color theme="9"/>
      </left>
      <right/>
      <top style="medium">
        <color theme="9"/>
      </top>
      <bottom style="medium">
        <color theme="9"/>
      </bottom>
    </border>
    <border>
      <left/>
      <right/>
      <top style="medium">
        <color theme="9"/>
      </top>
      <bottom style="medium">
        <color theme="9"/>
      </bottom>
    </border>
    <border>
      <left style="thin">
        <color theme="9"/>
      </left>
      <right/>
      <top style="medium">
        <color theme="9"/>
      </top>
      <bottom style="thin">
        <color theme="9"/>
      </bottom>
    </border>
    <border>
      <left/>
      <right/>
      <top style="medium">
        <color theme="9"/>
      </top>
      <bottom style="thin">
        <color theme="9"/>
      </bottom>
    </border>
    <border>
      <left/>
      <right style="thin">
        <color theme="9"/>
      </right>
      <top style="medium">
        <color theme="9"/>
      </top>
      <bottom style="thin">
        <color theme="9"/>
      </bottom>
    </border>
    <border>
      <left style="medium">
        <color theme="9"/>
      </left>
      <right/>
      <top style="thin">
        <color theme="9"/>
      </top>
      <bottom style="thin">
        <color theme="9"/>
      </bottom>
    </border>
    <border>
      <left/>
      <right/>
      <top style="thin">
        <color theme="9"/>
      </top>
      <bottom style="thin">
        <color theme="9"/>
      </bottom>
    </border>
    <border>
      <left/>
      <right style="medium">
        <color theme="9"/>
      </right>
      <top style="thin">
        <color theme="9"/>
      </top>
      <bottom style="thin">
        <color theme="9"/>
      </bottom>
    </border>
    <border>
      <left style="medium">
        <color theme="9"/>
      </left>
      <right style="thin">
        <color theme="9"/>
      </right>
      <top style="thin">
        <color theme="9"/>
      </top>
      <bottom/>
    </border>
    <border>
      <left style="medium">
        <color theme="9"/>
      </left>
      <right style="thin">
        <color theme="9"/>
      </right>
      <top/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/>
    </border>
    <border>
      <left style="thin">
        <color theme="9"/>
      </left>
      <right style="thin">
        <color theme="9"/>
      </right>
      <top/>
      <bottom style="thin">
        <color theme="9"/>
      </bottom>
    </border>
    <border>
      <left style="thin">
        <color theme="9"/>
      </left>
      <right style="medium">
        <color theme="9"/>
      </right>
      <top style="thin">
        <color theme="9"/>
      </top>
      <bottom/>
    </border>
    <border>
      <left style="thin">
        <color theme="9"/>
      </left>
      <right style="medium">
        <color theme="9"/>
      </right>
      <top/>
      <bottom style="thin">
        <color theme="9"/>
      </bottom>
    </border>
    <border>
      <left style="thin">
        <color theme="9"/>
      </left>
      <right style="thin">
        <color theme="9"/>
      </right>
      <top/>
      <bottom style="medium">
        <color theme="9"/>
      </bottom>
    </border>
    <border>
      <left style="thin">
        <color theme="9"/>
      </left>
      <right style="medium">
        <color theme="9"/>
      </right>
      <top/>
      <bottom style="medium">
        <color theme="9"/>
      </bottom>
    </border>
    <border>
      <left style="medium">
        <color theme="9"/>
      </left>
      <right style="thin">
        <color theme="9"/>
      </right>
      <top/>
      <bottom style="medium">
        <color theme="9"/>
      </bottom>
    </border>
    <border>
      <left style="thin">
        <color theme="9"/>
      </left>
      <right/>
      <top style="medium">
        <color theme="9"/>
      </top>
      <bottom/>
    </border>
    <border>
      <left/>
      <right style="thin">
        <color theme="9"/>
      </right>
      <top style="medium">
        <color theme="9"/>
      </top>
      <bottom/>
    </border>
    <border>
      <left style="thin">
        <color theme="9"/>
      </left>
      <right/>
      <top style="thin">
        <color theme="9"/>
      </top>
      <bottom style="thin">
        <color theme="9"/>
      </bottom>
    </border>
    <border>
      <left style="medium">
        <color indexed="53"/>
      </left>
      <right/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/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/>
    </border>
    <border>
      <left style="thin">
        <color indexed="53"/>
      </left>
      <right style="thin">
        <color indexed="53"/>
      </right>
      <top style="thin"/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/>
    </border>
    <border>
      <left style="thin">
        <color indexed="53"/>
      </left>
      <right style="thin">
        <color indexed="53"/>
      </right>
      <top/>
      <bottom style="thin">
        <color indexed="53"/>
      </bottom>
    </border>
    <border>
      <left style="medium">
        <color indexed="53"/>
      </left>
      <right/>
      <top style="medium">
        <color indexed="53"/>
      </top>
      <bottom/>
    </border>
    <border>
      <left/>
      <right/>
      <top style="medium">
        <color indexed="53"/>
      </top>
      <bottom/>
    </border>
    <border>
      <left/>
      <right style="medium">
        <color indexed="53"/>
      </right>
      <top style="medium">
        <color indexed="53"/>
      </top>
      <bottom/>
    </border>
    <border>
      <left style="medium">
        <color indexed="53"/>
      </left>
      <right/>
      <top/>
      <bottom style="medium">
        <color indexed="53"/>
      </bottom>
    </border>
    <border>
      <left/>
      <right/>
      <top/>
      <bottom style="medium">
        <color indexed="53"/>
      </bottom>
    </border>
    <border>
      <left/>
      <right style="medium">
        <color indexed="53"/>
      </right>
      <top/>
      <bottom style="medium">
        <color indexed="5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8" fillId="29" borderId="1" applyNumberFormat="0" applyAlignment="0" applyProtection="0"/>
    <xf numFmtId="0" fontId="2" fillId="0" borderId="0" applyNumberFormat="0" applyFill="0" applyBorder="0" applyAlignment="0" applyProtection="0"/>
    <xf numFmtId="0" fontId="9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1" fillId="21" borderId="5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97" fillId="0" borderId="8" applyNumberFormat="0" applyFill="0" applyAlignment="0" applyProtection="0"/>
    <xf numFmtId="0" fontId="107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33" borderId="0" xfId="45" applyFont="1" applyFill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4" fillId="33" borderId="0" xfId="45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10" borderId="16" xfId="0" applyFill="1" applyBorder="1" applyAlignment="1" applyProtection="1">
      <alignment vertical="center"/>
      <protection/>
    </xf>
    <xf numFmtId="0" fontId="0" fillId="10" borderId="0" xfId="0" applyFill="1" applyAlignment="1" applyProtection="1">
      <alignment vertical="center"/>
      <protection/>
    </xf>
    <xf numFmtId="0" fontId="0" fillId="10" borderId="0" xfId="0" applyFill="1" applyAlignment="1">
      <alignment vertical="center"/>
    </xf>
    <xf numFmtId="0" fontId="0" fillId="10" borderId="17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 vertical="center"/>
      <protection/>
    </xf>
    <xf numFmtId="0" fontId="15" fillId="35" borderId="18" xfId="0" applyFont="1" applyFill="1" applyBorder="1" applyAlignment="1" applyProtection="1">
      <alignment vertical="center"/>
      <protection/>
    </xf>
    <xf numFmtId="0" fontId="14" fillId="10" borderId="0" xfId="0" applyFont="1" applyFill="1" applyAlignment="1" applyProtection="1">
      <alignment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3" fillId="10" borderId="0" xfId="0" applyFont="1" applyFill="1" applyAlignment="1" applyProtection="1">
      <alignment horizontal="right" vertical="center"/>
      <protection/>
    </xf>
    <xf numFmtId="0" fontId="11" fillId="10" borderId="0" xfId="0" applyFont="1" applyFill="1" applyAlignment="1" applyProtection="1">
      <alignment horizontal="right" vertical="center"/>
      <protection/>
    </xf>
    <xf numFmtId="0" fontId="0" fillId="10" borderId="0" xfId="0" applyFill="1" applyAlignment="1" applyProtection="1">
      <alignment horizontal="center" vertical="center"/>
      <protection/>
    </xf>
    <xf numFmtId="0" fontId="6" fillId="10" borderId="0" xfId="0" applyFont="1" applyFill="1" applyAlignment="1" applyProtection="1">
      <alignment/>
      <protection/>
    </xf>
    <xf numFmtId="0" fontId="6" fillId="10" borderId="0" xfId="0" applyFont="1" applyFill="1" applyAlignment="1">
      <alignment/>
    </xf>
    <xf numFmtId="0" fontId="6" fillId="10" borderId="0" xfId="0" applyNumberFormat="1" applyFont="1" applyFill="1" applyAlignment="1">
      <alignment/>
    </xf>
    <xf numFmtId="0" fontId="108" fillId="10" borderId="16" xfId="0" applyFont="1" applyFill="1" applyBorder="1" applyAlignment="1" applyProtection="1">
      <alignment vertical="center"/>
      <protection/>
    </xf>
    <xf numFmtId="0" fontId="109" fillId="10" borderId="16" xfId="0" applyFont="1" applyFill="1" applyBorder="1" applyAlignment="1" applyProtection="1">
      <alignment horizontal="right" vertical="center"/>
      <protection/>
    </xf>
    <xf numFmtId="0" fontId="110" fillId="35" borderId="18" xfId="0" applyFont="1" applyFill="1" applyBorder="1" applyAlignment="1" applyProtection="1">
      <alignment vertical="center"/>
      <protection/>
    </xf>
    <xf numFmtId="0" fontId="111" fillId="10" borderId="16" xfId="0" applyFont="1" applyFill="1" applyBorder="1" applyAlignment="1" applyProtection="1">
      <alignment horizontal="right" vertical="center"/>
      <protection/>
    </xf>
    <xf numFmtId="0" fontId="109" fillId="10" borderId="19" xfId="0" applyFont="1" applyFill="1" applyBorder="1" applyAlignment="1" applyProtection="1">
      <alignment horizontal="right" vertical="center"/>
      <protection/>
    </xf>
    <xf numFmtId="0" fontId="109" fillId="10" borderId="0" xfId="0" applyFont="1" applyFill="1" applyAlignment="1" applyProtection="1">
      <alignment horizontal="right" vertical="center"/>
      <protection/>
    </xf>
    <xf numFmtId="0" fontId="112" fillId="10" borderId="0" xfId="0" applyFont="1" applyFill="1" applyBorder="1" applyAlignment="1" applyProtection="1">
      <alignment horizontal="right" vertical="center"/>
      <protection/>
    </xf>
    <xf numFmtId="0" fontId="0" fillId="10" borderId="20" xfId="0" applyFont="1" applyFill="1" applyBorder="1" applyAlignment="1" applyProtection="1">
      <alignment vertical="center"/>
      <protection/>
    </xf>
    <xf numFmtId="0" fontId="0" fillId="10" borderId="19" xfId="0" applyFont="1" applyFill="1" applyBorder="1" applyAlignment="1" applyProtection="1">
      <alignment vertical="center"/>
      <protection/>
    </xf>
    <xf numFmtId="0" fontId="0" fillId="10" borderId="21" xfId="0" applyFont="1" applyFill="1" applyBorder="1" applyAlignment="1" applyProtection="1">
      <alignment vertical="center"/>
      <protection/>
    </xf>
    <xf numFmtId="164" fontId="30" fillId="10" borderId="0" xfId="0" applyNumberFormat="1" applyFont="1" applyFill="1" applyBorder="1" applyAlignment="1" applyProtection="1">
      <alignment horizontal="right" vertical="top"/>
      <protection/>
    </xf>
    <xf numFmtId="22" fontId="31" fillId="10" borderId="0" xfId="0" applyNumberFormat="1" applyFont="1" applyFill="1" applyBorder="1" applyAlignment="1" applyProtection="1">
      <alignment horizontal="center" vertical="top"/>
      <protection/>
    </xf>
    <xf numFmtId="0" fontId="15" fillId="10" borderId="0" xfId="45" applyFont="1" applyFill="1" applyAlignment="1" applyProtection="1">
      <alignment vertical="center"/>
      <protection/>
    </xf>
    <xf numFmtId="0" fontId="32" fillId="10" borderId="0" xfId="0" applyFont="1" applyFill="1" applyAlignment="1" applyProtection="1">
      <alignment horizontal="right" vertical="center"/>
      <protection/>
    </xf>
    <xf numFmtId="0" fontId="32" fillId="10" borderId="21" xfId="0" applyFont="1" applyFill="1" applyBorder="1" applyAlignment="1" applyProtection="1">
      <alignment horizontal="left" vertical="center"/>
      <protection/>
    </xf>
    <xf numFmtId="0" fontId="33" fillId="10" borderId="0" xfId="0" applyFont="1" applyFill="1" applyAlignment="1" applyProtection="1">
      <alignment vertical="center"/>
      <protection/>
    </xf>
    <xf numFmtId="0" fontId="34" fillId="10" borderId="21" xfId="0" applyFont="1" applyFill="1" applyBorder="1" applyAlignment="1" applyProtection="1">
      <alignment vertical="center"/>
      <protection/>
    </xf>
    <xf numFmtId="0" fontId="24" fillId="35" borderId="18" xfId="0" applyFont="1" applyFill="1" applyBorder="1" applyAlignment="1" applyProtection="1">
      <alignment horizontal="center" vertical="center"/>
      <protection/>
    </xf>
    <xf numFmtId="0" fontId="3" fillId="10" borderId="0" xfId="0" applyFont="1" applyFill="1" applyAlignment="1" applyProtection="1">
      <alignment vertical="center"/>
      <protection/>
    </xf>
    <xf numFmtId="0" fontId="36" fillId="10" borderId="22" xfId="0" applyFont="1" applyFill="1" applyBorder="1" applyAlignment="1" applyProtection="1">
      <alignment horizontal="right" vertical="center"/>
      <protection/>
    </xf>
    <xf numFmtId="0" fontId="36" fillId="10" borderId="22" xfId="0" applyFont="1" applyFill="1" applyBorder="1" applyAlignment="1" applyProtection="1">
      <alignment horizontal="center" vertical="center"/>
      <protection locked="0"/>
    </xf>
    <xf numFmtId="0" fontId="37" fillId="10" borderId="0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vertical="center"/>
      <protection/>
    </xf>
    <xf numFmtId="0" fontId="38" fillId="10" borderId="0" xfId="0" applyFont="1" applyFill="1" applyAlignment="1" applyProtection="1">
      <alignment vertical="center"/>
      <protection/>
    </xf>
    <xf numFmtId="0" fontId="3" fillId="10" borderId="23" xfId="0" applyFont="1" applyFill="1" applyBorder="1" applyAlignment="1" applyProtection="1">
      <alignment vertical="center"/>
      <protection/>
    </xf>
    <xf numFmtId="0" fontId="3" fillId="10" borderId="24" xfId="0" applyFont="1" applyFill="1" applyBorder="1" applyAlignment="1" applyProtection="1">
      <alignment vertical="center"/>
      <protection/>
    </xf>
    <xf numFmtId="0" fontId="0" fillId="10" borderId="0" xfId="0" applyFont="1" applyFill="1" applyBorder="1" applyAlignment="1" applyProtection="1">
      <alignment horizontal="center" vertical="center"/>
      <protection locked="0"/>
    </xf>
    <xf numFmtId="0" fontId="0" fillId="10" borderId="0" xfId="0" applyFont="1" applyFill="1" applyAlignment="1">
      <alignment vertical="center"/>
    </xf>
    <xf numFmtId="0" fontId="38" fillId="10" borderId="0" xfId="0" applyFont="1" applyFill="1" applyBorder="1" applyAlignment="1" applyProtection="1">
      <alignment horizontal="center" vertical="center"/>
      <protection/>
    </xf>
    <xf numFmtId="0" fontId="113" fillId="34" borderId="0" xfId="0" applyFont="1" applyFill="1" applyAlignment="1" applyProtection="1">
      <alignment horizontal="center" vertical="center"/>
      <protection/>
    </xf>
    <xf numFmtId="0" fontId="113" fillId="34" borderId="0" xfId="0" applyFont="1" applyFill="1" applyAlignment="1">
      <alignment horizontal="center" vertical="center"/>
    </xf>
    <xf numFmtId="0" fontId="108" fillId="34" borderId="0" xfId="0" applyFont="1" applyFill="1" applyAlignment="1">
      <alignment vertical="center"/>
    </xf>
    <xf numFmtId="0" fontId="114" fillId="10" borderId="0" xfId="0" applyFont="1" applyFill="1" applyAlignment="1" applyProtection="1">
      <alignment vertical="center"/>
      <protection/>
    </xf>
    <xf numFmtId="0" fontId="114" fillId="10" borderId="0" xfId="0" applyFont="1" applyFill="1" applyBorder="1" applyAlignment="1" applyProtection="1">
      <alignment vertical="center"/>
      <protection/>
    </xf>
    <xf numFmtId="0" fontId="114" fillId="10" borderId="20" xfId="0" applyFont="1" applyFill="1" applyBorder="1" applyAlignment="1" applyProtection="1">
      <alignment vertical="center"/>
      <protection/>
    </xf>
    <xf numFmtId="0" fontId="114" fillId="10" borderId="19" xfId="0" applyFont="1" applyFill="1" applyBorder="1" applyAlignment="1" applyProtection="1">
      <alignment vertical="center"/>
      <protection/>
    </xf>
    <xf numFmtId="0" fontId="114" fillId="10" borderId="21" xfId="0" applyFont="1" applyFill="1" applyBorder="1" applyAlignment="1" applyProtection="1">
      <alignment vertical="center"/>
      <protection/>
    </xf>
    <xf numFmtId="0" fontId="114" fillId="10" borderId="0" xfId="0" applyFont="1" applyFill="1" applyAlignment="1">
      <alignment vertical="center"/>
    </xf>
    <xf numFmtId="0" fontId="114" fillId="10" borderId="17" xfId="0" applyFont="1" applyFill="1" applyBorder="1" applyAlignment="1" applyProtection="1">
      <alignment vertical="center"/>
      <protection/>
    </xf>
    <xf numFmtId="164" fontId="115" fillId="10" borderId="0" xfId="0" applyNumberFormat="1" applyFont="1" applyFill="1" applyBorder="1" applyAlignment="1" applyProtection="1">
      <alignment horizontal="right" vertical="top"/>
      <protection/>
    </xf>
    <xf numFmtId="0" fontId="116" fillId="10" borderId="0" xfId="45" applyFont="1" applyFill="1" applyAlignment="1" applyProtection="1">
      <alignment vertical="center"/>
      <protection/>
    </xf>
    <xf numFmtId="0" fontId="116" fillId="35" borderId="18" xfId="0" applyFont="1" applyFill="1" applyBorder="1" applyAlignment="1" applyProtection="1">
      <alignment/>
      <protection/>
    </xf>
    <xf numFmtId="0" fontId="117" fillId="35" borderId="18" xfId="0" applyFont="1" applyFill="1" applyBorder="1" applyAlignment="1" applyProtection="1">
      <alignment horizontal="center"/>
      <protection/>
    </xf>
    <xf numFmtId="0" fontId="118" fillId="10" borderId="0" xfId="0" applyFont="1" applyFill="1" applyAlignment="1" applyProtection="1">
      <alignment vertical="top"/>
      <protection/>
    </xf>
    <xf numFmtId="0" fontId="119" fillId="10" borderId="0" xfId="0" applyFont="1" applyFill="1" applyAlignment="1" applyProtection="1">
      <alignment vertical="center"/>
      <protection/>
    </xf>
    <xf numFmtId="22" fontId="114" fillId="10" borderId="0" xfId="0" applyNumberFormat="1" applyFont="1" applyFill="1" applyAlignment="1" applyProtection="1">
      <alignment vertical="center"/>
      <protection/>
    </xf>
    <xf numFmtId="0" fontId="120" fillId="10" borderId="22" xfId="0" applyFont="1" applyFill="1" applyBorder="1" applyAlignment="1" applyProtection="1">
      <alignment horizontal="right" vertical="center"/>
      <protection/>
    </xf>
    <xf numFmtId="0" fontId="121" fillId="10" borderId="22" xfId="0" applyFont="1" applyFill="1" applyBorder="1" applyAlignment="1" applyProtection="1">
      <alignment horizontal="center" vertical="center"/>
      <protection locked="0"/>
    </xf>
    <xf numFmtId="0" fontId="122" fillId="10" borderId="17" xfId="0" applyFont="1" applyFill="1" applyBorder="1" applyAlignment="1" applyProtection="1">
      <alignment horizontal="center" vertical="center"/>
      <protection locked="0"/>
    </xf>
    <xf numFmtId="0" fontId="119" fillId="10" borderId="17" xfId="0" applyFont="1" applyFill="1" applyBorder="1" applyAlignment="1" applyProtection="1">
      <alignment vertical="center"/>
      <protection/>
    </xf>
    <xf numFmtId="0" fontId="123" fillId="10" borderId="0" xfId="0" applyFont="1" applyFill="1" applyAlignment="1" applyProtection="1">
      <alignment vertical="center"/>
      <protection/>
    </xf>
    <xf numFmtId="0" fontId="124" fillId="10" borderId="0" xfId="0" applyFont="1" applyFill="1" applyAlignment="1" applyProtection="1">
      <alignment vertical="center"/>
      <protection/>
    </xf>
    <xf numFmtId="0" fontId="119" fillId="10" borderId="23" xfId="0" applyFont="1" applyFill="1" applyBorder="1" applyAlignment="1" applyProtection="1">
      <alignment vertical="center"/>
      <protection/>
    </xf>
    <xf numFmtId="0" fontId="119" fillId="10" borderId="24" xfId="0" applyFont="1" applyFill="1" applyBorder="1" applyAlignment="1" applyProtection="1">
      <alignment vertical="center"/>
      <protection/>
    </xf>
    <xf numFmtId="0" fontId="119" fillId="10" borderId="0" xfId="0" applyFont="1" applyFill="1" applyBorder="1" applyAlignment="1" applyProtection="1">
      <alignment vertical="center"/>
      <protection/>
    </xf>
    <xf numFmtId="0" fontId="121" fillId="10" borderId="22" xfId="0" applyFont="1" applyFill="1" applyBorder="1" applyAlignment="1" applyProtection="1">
      <alignment vertical="center"/>
      <protection/>
    </xf>
    <xf numFmtId="0" fontId="114" fillId="10" borderId="0" xfId="0" applyFont="1" applyFill="1" applyAlignment="1" applyProtection="1">
      <alignment horizontal="center" vertical="center"/>
      <protection/>
    </xf>
    <xf numFmtId="0" fontId="122" fillId="10" borderId="25" xfId="0" applyFont="1" applyFill="1" applyBorder="1" applyAlignment="1" applyProtection="1">
      <alignment horizontal="center" vertical="center"/>
      <protection locked="0"/>
    </xf>
    <xf numFmtId="0" fontId="119" fillId="10" borderId="18" xfId="0" applyFont="1" applyFill="1" applyBorder="1" applyAlignment="1" applyProtection="1">
      <alignment vertical="center"/>
      <protection/>
    </xf>
    <xf numFmtId="0" fontId="122" fillId="10" borderId="0" xfId="0" applyFont="1" applyFill="1" applyAlignment="1" applyProtection="1">
      <alignment horizontal="right" vertical="center"/>
      <protection/>
    </xf>
    <xf numFmtId="0" fontId="114" fillId="10" borderId="0" xfId="0" applyFont="1" applyFill="1" applyAlignment="1">
      <alignment/>
    </xf>
    <xf numFmtId="0" fontId="114" fillId="10" borderId="0" xfId="0" applyNumberFormat="1" applyFont="1" applyFill="1" applyAlignment="1">
      <alignment/>
    </xf>
    <xf numFmtId="0" fontId="15" fillId="35" borderId="18" xfId="0" applyFont="1" applyFill="1" applyBorder="1" applyAlignment="1" applyProtection="1">
      <alignment/>
      <protection/>
    </xf>
    <xf numFmtId="164" fontId="30" fillId="10" borderId="0" xfId="0" applyNumberFormat="1" applyFont="1" applyFill="1" applyBorder="1" applyAlignment="1" applyProtection="1">
      <alignment horizontal="right"/>
      <protection/>
    </xf>
    <xf numFmtId="0" fontId="24" fillId="35" borderId="18" xfId="0" applyFont="1" applyFill="1" applyBorder="1" applyAlignment="1" applyProtection="1">
      <alignment horizontal="center"/>
      <protection/>
    </xf>
    <xf numFmtId="0" fontId="33" fillId="10" borderId="0" xfId="0" applyFont="1" applyFill="1" applyAlignment="1" applyProtection="1">
      <alignment/>
      <protection/>
    </xf>
    <xf numFmtId="0" fontId="14" fillId="10" borderId="22" xfId="0" applyFont="1" applyFill="1" applyBorder="1" applyAlignment="1" applyProtection="1">
      <alignment horizontal="right" vertical="center"/>
      <protection/>
    </xf>
    <xf numFmtId="0" fontId="41" fillId="10" borderId="22" xfId="0" applyFont="1" applyFill="1" applyBorder="1" applyAlignment="1" applyProtection="1">
      <alignment horizontal="center" vertical="center"/>
      <protection locked="0"/>
    </xf>
    <xf numFmtId="0" fontId="11" fillId="10" borderId="17" xfId="0" applyFont="1" applyFill="1" applyBorder="1" applyAlignment="1" applyProtection="1">
      <alignment horizontal="center" vertical="center"/>
      <protection locked="0"/>
    </xf>
    <xf numFmtId="0" fontId="3" fillId="10" borderId="17" xfId="0" applyFont="1" applyFill="1" applyBorder="1" applyAlignment="1" applyProtection="1">
      <alignment vertical="center"/>
      <protection/>
    </xf>
    <xf numFmtId="0" fontId="13" fillId="10" borderId="0" xfId="0" applyFont="1" applyFill="1" applyAlignment="1" applyProtection="1">
      <alignment horizontal="center" vertical="center"/>
      <protection/>
    </xf>
    <xf numFmtId="0" fontId="28" fillId="10" borderId="0" xfId="0" applyFont="1" applyFill="1" applyAlignment="1" applyProtection="1">
      <alignment vertical="center"/>
      <protection/>
    </xf>
    <xf numFmtId="0" fontId="41" fillId="10" borderId="22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 horizontal="center" vertical="center"/>
      <protection/>
    </xf>
    <xf numFmtId="0" fontId="11" fillId="10" borderId="25" xfId="0" applyFont="1" applyFill="1" applyBorder="1" applyAlignment="1" applyProtection="1">
      <alignment horizontal="center" vertical="center"/>
      <protection locked="0"/>
    </xf>
    <xf numFmtId="0" fontId="3" fillId="10" borderId="18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/>
      <protection/>
    </xf>
    <xf numFmtId="0" fontId="0" fillId="10" borderId="0" xfId="0" applyNumberFormat="1" applyFont="1" applyFill="1" applyAlignment="1" applyProtection="1">
      <alignment/>
      <protection/>
    </xf>
    <xf numFmtId="0" fontId="125" fillId="34" borderId="0" xfId="0" applyFont="1" applyFill="1" applyAlignment="1">
      <alignment vertical="center"/>
    </xf>
    <xf numFmtId="0" fontId="108" fillId="34" borderId="0" xfId="0" applyFont="1" applyFill="1" applyAlignment="1" applyProtection="1">
      <alignment vertical="center"/>
      <protection/>
    </xf>
    <xf numFmtId="164" fontId="115" fillId="10" borderId="0" xfId="0" applyNumberFormat="1" applyFont="1" applyFill="1" applyBorder="1" applyAlignment="1" applyProtection="1">
      <alignment horizontal="right"/>
      <protection/>
    </xf>
    <xf numFmtId="20" fontId="126" fillId="10" borderId="0" xfId="0" applyNumberFormat="1" applyFont="1" applyFill="1" applyBorder="1" applyAlignment="1" applyProtection="1">
      <alignment horizontal="center"/>
      <protection/>
    </xf>
    <xf numFmtId="0" fontId="118" fillId="10" borderId="0" xfId="0" applyFont="1" applyFill="1" applyBorder="1" applyAlignment="1" applyProtection="1">
      <alignment/>
      <protection/>
    </xf>
    <xf numFmtId="0" fontId="114" fillId="10" borderId="0" xfId="0" applyFont="1" applyFill="1" applyBorder="1" applyAlignment="1">
      <alignment vertical="center"/>
    </xf>
    <xf numFmtId="0" fontId="127" fillId="10" borderId="22" xfId="0" applyFont="1" applyFill="1" applyBorder="1" applyAlignment="1" applyProtection="1">
      <alignment horizontal="right" vertical="center"/>
      <protection/>
    </xf>
    <xf numFmtId="0" fontId="128" fillId="10" borderId="22" xfId="0" applyFont="1" applyFill="1" applyBorder="1" applyAlignment="1" applyProtection="1">
      <alignment horizontal="center" vertical="center"/>
      <protection locked="0"/>
    </xf>
    <xf numFmtId="0" fontId="129" fillId="10" borderId="17" xfId="0" applyFont="1" applyFill="1" applyBorder="1" applyAlignment="1" applyProtection="1">
      <alignment horizontal="center" vertical="center"/>
      <protection locked="0"/>
    </xf>
    <xf numFmtId="0" fontId="122" fillId="10" borderId="0" xfId="0" applyFont="1" applyFill="1" applyAlignment="1" applyProtection="1">
      <alignment horizontal="center" vertical="center"/>
      <protection/>
    </xf>
    <xf numFmtId="16" fontId="122" fillId="10" borderId="0" xfId="0" applyNumberFormat="1" applyFont="1" applyFill="1" applyAlignment="1" applyProtection="1">
      <alignment horizontal="right" vertical="center"/>
      <protection/>
    </xf>
    <xf numFmtId="20" fontId="122" fillId="10" borderId="0" xfId="0" applyNumberFormat="1" applyFont="1" applyFill="1" applyAlignment="1" applyProtection="1">
      <alignment horizontal="center" vertical="center"/>
      <protection/>
    </xf>
    <xf numFmtId="0" fontId="130" fillId="10" borderId="0" xfId="0" applyFont="1" applyFill="1" applyAlignment="1" applyProtection="1">
      <alignment vertical="center"/>
      <protection/>
    </xf>
    <xf numFmtId="0" fontId="128" fillId="10" borderId="22" xfId="0" applyFont="1" applyFill="1" applyBorder="1" applyAlignment="1" applyProtection="1">
      <alignment vertical="center"/>
      <protection/>
    </xf>
    <xf numFmtId="0" fontId="119" fillId="10" borderId="0" xfId="0" applyFont="1" applyFill="1" applyAlignment="1" applyProtection="1">
      <alignment horizontal="center" vertical="center"/>
      <protection/>
    </xf>
    <xf numFmtId="0" fontId="129" fillId="10" borderId="25" xfId="0" applyFont="1" applyFill="1" applyBorder="1" applyAlignment="1" applyProtection="1">
      <alignment horizontal="center" vertical="center"/>
      <protection locked="0"/>
    </xf>
    <xf numFmtId="0" fontId="114" fillId="10" borderId="0" xfId="0" applyFont="1" applyFill="1" applyAlignment="1" applyProtection="1">
      <alignment/>
      <protection/>
    </xf>
    <xf numFmtId="0" fontId="114" fillId="10" borderId="0" xfId="0" applyNumberFormat="1" applyFont="1" applyFill="1" applyAlignment="1" applyProtection="1">
      <alignment/>
      <protection/>
    </xf>
    <xf numFmtId="0" fontId="8" fillId="1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22" fontId="3" fillId="10" borderId="0" xfId="0" applyNumberFormat="1" applyFont="1" applyFill="1" applyAlignment="1">
      <alignment horizontal="center"/>
    </xf>
    <xf numFmtId="0" fontId="7" fillId="10" borderId="0" xfId="0" applyFont="1" applyFill="1" applyAlignment="1">
      <alignment/>
    </xf>
    <xf numFmtId="0" fontId="113" fillId="34" borderId="0" xfId="0" applyFont="1" applyFill="1" applyAlignment="1">
      <alignment vertical="center"/>
    </xf>
    <xf numFmtId="0" fontId="108" fillId="34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20" xfId="0" applyFont="1" applyFill="1" applyBorder="1" applyAlignment="1">
      <alignment/>
    </xf>
    <xf numFmtId="20" fontId="0" fillId="10" borderId="0" xfId="0" applyNumberFormat="1" applyFont="1" applyFill="1" applyBorder="1" applyAlignment="1">
      <alignment horizontal="center"/>
    </xf>
    <xf numFmtId="20" fontId="0" fillId="10" borderId="0" xfId="0" applyNumberFormat="1" applyFont="1" applyFill="1" applyAlignment="1">
      <alignment horizontal="center"/>
    </xf>
    <xf numFmtId="0" fontId="0" fillId="10" borderId="0" xfId="0" applyFont="1" applyFill="1" applyBorder="1" applyAlignment="1">
      <alignment/>
    </xf>
    <xf numFmtId="0" fontId="0" fillId="10" borderId="0" xfId="0" applyFont="1" applyFill="1" applyBorder="1" applyAlignment="1" applyProtection="1">
      <alignment/>
      <protection/>
    </xf>
    <xf numFmtId="0" fontId="0" fillId="10" borderId="0" xfId="0" applyFont="1" applyFill="1" applyBorder="1" applyAlignment="1">
      <alignment horizontal="right"/>
    </xf>
    <xf numFmtId="0" fontId="0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left"/>
    </xf>
    <xf numFmtId="0" fontId="31" fillId="10" borderId="0" xfId="0" applyFont="1" applyFill="1" applyAlignment="1">
      <alignment horizontal="left" vertical="center"/>
    </xf>
    <xf numFmtId="0" fontId="31" fillId="10" borderId="0" xfId="0" applyFont="1" applyFill="1" applyAlignment="1">
      <alignment/>
    </xf>
    <xf numFmtId="0" fontId="33" fillId="10" borderId="0" xfId="0" applyFont="1" applyFill="1" applyAlignment="1">
      <alignment/>
    </xf>
    <xf numFmtId="0" fontId="31" fillId="10" borderId="0" xfId="0" applyFont="1" applyFill="1" applyAlignment="1">
      <alignment horizontal="right"/>
    </xf>
    <xf numFmtId="0" fontId="39" fillId="34" borderId="26" xfId="0" applyFont="1" applyFill="1" applyBorder="1" applyAlignment="1" applyProtection="1">
      <alignment horizontal="center" vertical="center"/>
      <protection/>
    </xf>
    <xf numFmtId="0" fontId="20" fillId="34" borderId="27" xfId="45" applyFont="1" applyFill="1" applyBorder="1" applyAlignment="1" applyProtection="1">
      <alignment horizontal="center" vertical="center"/>
      <protection/>
    </xf>
    <xf numFmtId="0" fontId="28" fillId="1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4" fillId="35" borderId="18" xfId="0" applyFont="1" applyFill="1" applyBorder="1" applyAlignment="1" applyProtection="1">
      <alignment horizontal="center"/>
      <protection/>
    </xf>
    <xf numFmtId="18" fontId="13" fillId="10" borderId="0" xfId="0" applyNumberFormat="1" applyFont="1" applyFill="1" applyAlignment="1" applyProtection="1">
      <alignment horizontal="center" vertical="center"/>
      <protection/>
    </xf>
    <xf numFmtId="16" fontId="13" fillId="10" borderId="0" xfId="0" applyNumberFormat="1" applyFont="1" applyFill="1" applyAlignment="1" applyProtection="1">
      <alignment horizontal="center" vertical="center"/>
      <protection/>
    </xf>
    <xf numFmtId="0" fontId="0" fillId="10" borderId="0" xfId="0" applyFont="1" applyFill="1" applyAlignment="1" applyProtection="1">
      <alignment horizontal="left" vertical="center"/>
      <protection/>
    </xf>
    <xf numFmtId="0" fontId="13" fillId="10" borderId="0" xfId="0" applyFont="1" applyFill="1" applyAlignment="1" applyProtection="1">
      <alignment horizontal="left" vertical="center"/>
      <protection/>
    </xf>
    <xf numFmtId="0" fontId="11" fillId="10" borderId="0" xfId="0" applyFont="1" applyFill="1" applyAlignment="1" applyProtection="1">
      <alignment horizontal="left" vertical="center"/>
      <protection/>
    </xf>
    <xf numFmtId="0" fontId="0" fillId="10" borderId="0" xfId="0" applyFont="1" applyFill="1" applyAlignment="1">
      <alignment horizontal="left" vertical="center"/>
    </xf>
    <xf numFmtId="0" fontId="114" fillId="10" borderId="0" xfId="0" applyFont="1" applyFill="1" applyAlignment="1" applyProtection="1">
      <alignment horizontal="left" vertical="center"/>
      <protection/>
    </xf>
    <xf numFmtId="0" fontId="131" fillId="10" borderId="0" xfId="0" applyFont="1" applyFill="1" applyAlignment="1" applyProtection="1">
      <alignment horizontal="left" vertical="center"/>
      <protection/>
    </xf>
    <xf numFmtId="0" fontId="132" fillId="10" borderId="0" xfId="0" applyFont="1" applyFill="1" applyAlignment="1" applyProtection="1">
      <alignment horizontal="left" vertical="center"/>
      <protection/>
    </xf>
    <xf numFmtId="0" fontId="122" fillId="10" borderId="0" xfId="0" applyFont="1" applyFill="1" applyAlignment="1" applyProtection="1">
      <alignment horizontal="left" vertical="center"/>
      <protection/>
    </xf>
    <xf numFmtId="0" fontId="114" fillId="10" borderId="0" xfId="0" applyFont="1" applyFill="1" applyAlignment="1">
      <alignment horizontal="left" vertical="center"/>
    </xf>
    <xf numFmtId="18" fontId="126" fillId="10" borderId="0" xfId="0" applyNumberFormat="1" applyFont="1" applyFill="1" applyBorder="1" applyAlignment="1" applyProtection="1">
      <alignment horizontal="center" vertical="top"/>
      <protection/>
    </xf>
    <xf numFmtId="0" fontId="0" fillId="10" borderId="0" xfId="0" applyFont="1" applyFill="1" applyBorder="1" applyAlignment="1">
      <alignment horizontal="right" vertical="center"/>
    </xf>
    <xf numFmtId="0" fontId="0" fillId="10" borderId="28" xfId="0" applyFont="1" applyFill="1" applyBorder="1" applyAlignment="1">
      <alignment horizontal="center" vertical="center"/>
    </xf>
    <xf numFmtId="0" fontId="15" fillId="10" borderId="28" xfId="0" applyFont="1" applyFill="1" applyBorder="1" applyAlignment="1" applyProtection="1">
      <alignment horizontal="center" vertical="center"/>
      <protection locked="0"/>
    </xf>
    <xf numFmtId="16" fontId="13" fillId="10" borderId="28" xfId="0" applyNumberFormat="1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/>
    </xf>
    <xf numFmtId="0" fontId="0" fillId="10" borderId="30" xfId="0" applyFont="1" applyFill="1" applyBorder="1" applyAlignment="1">
      <alignment/>
    </xf>
    <xf numFmtId="0" fontId="31" fillId="10" borderId="30" xfId="0" applyFont="1" applyFill="1" applyBorder="1" applyAlignment="1">
      <alignment horizontal="center"/>
    </xf>
    <xf numFmtId="20" fontId="11" fillId="10" borderId="31" xfId="0" applyNumberFormat="1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0" fontId="0" fillId="10" borderId="33" xfId="0" applyFont="1" applyFill="1" applyBorder="1" applyAlignment="1">
      <alignment horizontal="center" vertical="center"/>
    </xf>
    <xf numFmtId="0" fontId="15" fillId="10" borderId="34" xfId="0" applyFont="1" applyFill="1" applyBorder="1" applyAlignment="1" applyProtection="1">
      <alignment horizontal="center" vertical="center"/>
      <protection locked="0"/>
    </xf>
    <xf numFmtId="0" fontId="0" fillId="10" borderId="34" xfId="0" applyFont="1" applyFill="1" applyBorder="1" applyAlignment="1">
      <alignment horizontal="center" vertical="center"/>
    </xf>
    <xf numFmtId="16" fontId="13" fillId="10" borderId="34" xfId="0" applyNumberFormat="1" applyFont="1" applyFill="1" applyBorder="1" applyAlignment="1">
      <alignment horizontal="center" vertical="center"/>
    </xf>
    <xf numFmtId="20" fontId="0" fillId="10" borderId="16" xfId="0" applyNumberFormat="1" applyFont="1" applyFill="1" applyBorder="1" applyAlignment="1">
      <alignment horizontal="center"/>
    </xf>
    <xf numFmtId="0" fontId="0" fillId="10" borderId="29" xfId="0" applyFont="1" applyFill="1" applyBorder="1" applyAlignment="1">
      <alignment horizontal="center"/>
    </xf>
    <xf numFmtId="0" fontId="45" fillId="10" borderId="30" xfId="0" applyFont="1" applyFill="1" applyBorder="1" applyAlignment="1">
      <alignment horizontal="center"/>
    </xf>
    <xf numFmtId="0" fontId="45" fillId="10" borderId="31" xfId="0" applyFont="1" applyFill="1" applyBorder="1" applyAlignment="1">
      <alignment horizontal="center"/>
    </xf>
    <xf numFmtId="0" fontId="0" fillId="10" borderId="35" xfId="0" applyFont="1" applyFill="1" applyBorder="1" applyAlignment="1">
      <alignment horizontal="center" vertical="center"/>
    </xf>
    <xf numFmtId="0" fontId="13" fillId="10" borderId="32" xfId="0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0" fillId="10" borderId="36" xfId="0" applyFont="1" applyFill="1" applyBorder="1" applyAlignment="1">
      <alignment horizontal="center" vertical="center"/>
    </xf>
    <xf numFmtId="0" fontId="0" fillId="10" borderId="37" xfId="0" applyFont="1" applyFill="1" applyBorder="1" applyAlignment="1" applyProtection="1">
      <alignment/>
      <protection/>
    </xf>
    <xf numFmtId="0" fontId="0" fillId="10" borderId="38" xfId="0" applyFont="1" applyFill="1" applyBorder="1" applyAlignment="1" applyProtection="1">
      <alignment/>
      <protection/>
    </xf>
    <xf numFmtId="0" fontId="0" fillId="10" borderId="39" xfId="0" applyFont="1" applyFill="1" applyBorder="1" applyAlignment="1" applyProtection="1">
      <alignment/>
      <protection/>
    </xf>
    <xf numFmtId="0" fontId="0" fillId="10" borderId="40" xfId="0" applyFont="1" applyFill="1" applyBorder="1" applyAlignment="1" applyProtection="1">
      <alignment/>
      <protection/>
    </xf>
    <xf numFmtId="0" fontId="0" fillId="10" borderId="41" xfId="0" applyFont="1" applyFill="1" applyBorder="1" applyAlignment="1" applyProtection="1">
      <alignment/>
      <protection/>
    </xf>
    <xf numFmtId="0" fontId="0" fillId="10" borderId="42" xfId="0" applyFont="1" applyFill="1" applyBorder="1" applyAlignment="1" applyProtection="1">
      <alignment/>
      <protection/>
    </xf>
    <xf numFmtId="0" fontId="0" fillId="10" borderId="43" xfId="0" applyFont="1" applyFill="1" applyBorder="1" applyAlignment="1" applyProtection="1">
      <alignment/>
      <protection/>
    </xf>
    <xf numFmtId="0" fontId="0" fillId="10" borderId="44" xfId="0" applyFont="1" applyFill="1" applyBorder="1" applyAlignment="1" applyProtection="1">
      <alignment/>
      <protection/>
    </xf>
    <xf numFmtId="0" fontId="0" fillId="10" borderId="45" xfId="0" applyFont="1" applyFill="1" applyBorder="1" applyAlignment="1">
      <alignment/>
    </xf>
    <xf numFmtId="0" fontId="0" fillId="10" borderId="46" xfId="0" applyFont="1" applyFill="1" applyBorder="1" applyAlignment="1">
      <alignment/>
    </xf>
    <xf numFmtId="0" fontId="0" fillId="10" borderId="47" xfId="0" applyFont="1" applyFill="1" applyBorder="1" applyAlignment="1">
      <alignment/>
    </xf>
    <xf numFmtId="0" fontId="0" fillId="10" borderId="48" xfId="0" applyFont="1" applyFill="1" applyBorder="1" applyAlignment="1">
      <alignment/>
    </xf>
    <xf numFmtId="20" fontId="35" fillId="10" borderId="35" xfId="0" applyNumberFormat="1" applyFont="1" applyFill="1" applyBorder="1" applyAlignment="1">
      <alignment horizontal="center" vertical="center"/>
    </xf>
    <xf numFmtId="20" fontId="35" fillId="10" borderId="35" xfId="0" applyNumberFormat="1" applyFont="1" applyFill="1" applyBorder="1" applyAlignment="1">
      <alignment horizontal="center" vertical="center" wrapText="1"/>
    </xf>
    <xf numFmtId="20" fontId="35" fillId="10" borderId="36" xfId="0" applyNumberFormat="1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16" fontId="13" fillId="10" borderId="28" xfId="0" applyNumberFormat="1" applyFont="1" applyFill="1" applyBorder="1" applyAlignment="1">
      <alignment horizontal="center" vertical="center"/>
    </xf>
    <xf numFmtId="16" fontId="13" fillId="10" borderId="28" xfId="0" applyNumberFormat="1" applyFont="1" applyFill="1" applyBorder="1" applyAlignment="1">
      <alignment horizontal="center" vertical="center"/>
    </xf>
    <xf numFmtId="16" fontId="13" fillId="10" borderId="34" xfId="0" applyNumberFormat="1" applyFont="1" applyFill="1" applyBorder="1" applyAlignment="1">
      <alignment horizontal="center" vertical="center"/>
    </xf>
    <xf numFmtId="0" fontId="11" fillId="36" borderId="0" xfId="0" applyFont="1" applyFill="1" applyAlignment="1">
      <alignment horizontal="right" vertical="center"/>
    </xf>
    <xf numFmtId="0" fontId="28" fillId="36" borderId="32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133" fillId="34" borderId="0" xfId="52" applyFont="1" applyFill="1" applyAlignment="1">
      <alignment vertical="center" wrapText="1"/>
      <protection/>
    </xf>
    <xf numFmtId="0" fontId="125" fillId="34" borderId="0" xfId="52" applyFont="1" applyFill="1" applyAlignment="1">
      <alignment vertical="center"/>
      <protection/>
    </xf>
    <xf numFmtId="0" fontId="113" fillId="34" borderId="0" xfId="52" applyFont="1" applyFill="1" applyAlignment="1" applyProtection="1">
      <alignment horizontal="center" vertical="center"/>
      <protection/>
    </xf>
    <xf numFmtId="0" fontId="108" fillId="34" borderId="0" xfId="52" applyFont="1" applyFill="1" applyAlignment="1" applyProtection="1">
      <alignment vertical="center"/>
      <protection/>
    </xf>
    <xf numFmtId="0" fontId="108" fillId="34" borderId="0" xfId="52" applyFont="1" applyFill="1" applyAlignment="1">
      <alignment vertical="center"/>
      <protection/>
    </xf>
    <xf numFmtId="0" fontId="108" fillId="34" borderId="0" xfId="52" applyFont="1" applyFill="1">
      <alignment/>
      <protection/>
    </xf>
    <xf numFmtId="0" fontId="114" fillId="10" borderId="0" xfId="52" applyFont="1" applyFill="1" applyAlignment="1" applyProtection="1">
      <alignment horizontal="left" vertical="center"/>
      <protection/>
    </xf>
    <xf numFmtId="0" fontId="114" fillId="10" borderId="0" xfId="52" applyFont="1" applyFill="1" applyAlignment="1" applyProtection="1">
      <alignment vertical="center"/>
      <protection/>
    </xf>
    <xf numFmtId="0" fontId="114" fillId="10" borderId="0" xfId="52" applyFont="1" applyFill="1" applyBorder="1" applyAlignment="1" applyProtection="1">
      <alignment vertical="center"/>
      <protection/>
    </xf>
    <xf numFmtId="0" fontId="0" fillId="0" borderId="0" xfId="52">
      <alignment/>
      <protection/>
    </xf>
    <xf numFmtId="0" fontId="114" fillId="10" borderId="0" xfId="52" applyFont="1" applyFill="1">
      <alignment/>
      <protection/>
    </xf>
    <xf numFmtId="164" fontId="115" fillId="10" borderId="0" xfId="52" applyNumberFormat="1" applyFont="1" applyFill="1" applyBorder="1" applyAlignment="1" applyProtection="1">
      <alignment horizontal="right"/>
      <protection/>
    </xf>
    <xf numFmtId="20" fontId="126" fillId="10" borderId="0" xfId="52" applyNumberFormat="1" applyFont="1" applyFill="1" applyBorder="1" applyAlignment="1" applyProtection="1">
      <alignment horizontal="center"/>
      <protection/>
    </xf>
    <xf numFmtId="0" fontId="116" fillId="10" borderId="0" xfId="45" applyFont="1" applyFill="1" applyBorder="1" applyAlignment="1" applyProtection="1">
      <alignment vertical="center"/>
      <protection/>
    </xf>
    <xf numFmtId="0" fontId="114" fillId="10" borderId="0" xfId="52" applyFont="1" applyFill="1" applyBorder="1" applyAlignment="1" applyProtection="1">
      <alignment horizontal="left" vertical="center"/>
      <protection/>
    </xf>
    <xf numFmtId="0" fontId="117" fillId="35" borderId="29" xfId="52" applyFont="1" applyFill="1" applyBorder="1" applyAlignment="1" applyProtection="1">
      <alignment horizontal="center"/>
      <protection/>
    </xf>
    <xf numFmtId="0" fontId="117" fillId="35" borderId="30" xfId="52" applyFont="1" applyFill="1" applyBorder="1" applyAlignment="1" applyProtection="1">
      <alignment horizontal="center"/>
      <protection/>
    </xf>
    <xf numFmtId="0" fontId="117" fillId="35" borderId="31" xfId="52" applyFont="1" applyFill="1" applyBorder="1" applyAlignment="1" applyProtection="1">
      <alignment horizontal="center"/>
      <protection/>
    </xf>
    <xf numFmtId="0" fontId="118" fillId="10" borderId="0" xfId="52" applyFont="1" applyFill="1" applyBorder="1" applyProtection="1">
      <alignment/>
      <protection/>
    </xf>
    <xf numFmtId="0" fontId="114" fillId="10" borderId="0" xfId="52" applyFont="1" applyFill="1" applyBorder="1" applyAlignment="1">
      <alignment vertical="center"/>
      <protection/>
    </xf>
    <xf numFmtId="0" fontId="122" fillId="10" borderId="0" xfId="52" applyFont="1" applyFill="1" applyBorder="1" applyAlignment="1" applyProtection="1">
      <alignment horizontal="left" vertical="center"/>
      <protection/>
    </xf>
    <xf numFmtId="0" fontId="134" fillId="10" borderId="28" xfId="52" applyFont="1" applyFill="1" applyBorder="1" applyAlignment="1" applyProtection="1">
      <alignment horizontal="center" vertical="center"/>
      <protection/>
    </xf>
    <xf numFmtId="0" fontId="91" fillId="10" borderId="0" xfId="52" applyFont="1" applyFill="1" applyBorder="1" applyAlignment="1" applyProtection="1">
      <alignment horizontal="left" vertical="center"/>
      <protection/>
    </xf>
    <xf numFmtId="0" fontId="134" fillId="10" borderId="0" xfId="52" applyFont="1" applyFill="1" applyBorder="1" applyAlignment="1" applyProtection="1">
      <alignment horizontal="center" vertical="center"/>
      <protection/>
    </xf>
    <xf numFmtId="0" fontId="107" fillId="10" borderId="0" xfId="52" applyFont="1" applyFill="1" applyBorder="1" applyAlignment="1" applyProtection="1">
      <alignment horizontal="center" vertical="center"/>
      <protection/>
    </xf>
    <xf numFmtId="0" fontId="107" fillId="10" borderId="0" xfId="52" applyFont="1" applyFill="1" applyBorder="1" applyAlignment="1" applyProtection="1">
      <alignment horizontal="left" vertical="center"/>
      <protection/>
    </xf>
    <xf numFmtId="0" fontId="91" fillId="10" borderId="0" xfId="52" applyFont="1" applyFill="1" applyBorder="1" applyAlignment="1" applyProtection="1">
      <alignment horizontal="center" vertical="center"/>
      <protection/>
    </xf>
    <xf numFmtId="0" fontId="119" fillId="10" borderId="0" xfId="52" applyFont="1" applyFill="1" applyBorder="1" applyAlignment="1" applyProtection="1">
      <alignment vertical="center"/>
      <protection/>
    </xf>
    <xf numFmtId="0" fontId="128" fillId="10" borderId="0" xfId="52" applyFont="1" applyFill="1" applyBorder="1" applyAlignment="1" applyProtection="1">
      <alignment vertical="center"/>
      <protection/>
    </xf>
    <xf numFmtId="0" fontId="122" fillId="10" borderId="0" xfId="52" applyFont="1" applyFill="1" applyBorder="1" applyAlignment="1" applyProtection="1">
      <alignment horizontal="center" vertical="center"/>
      <protection/>
    </xf>
    <xf numFmtId="16" fontId="122" fillId="10" borderId="0" xfId="52" applyNumberFormat="1" applyFont="1" applyFill="1" applyBorder="1" applyAlignment="1" applyProtection="1">
      <alignment horizontal="center" vertical="center"/>
      <protection/>
    </xf>
    <xf numFmtId="18" fontId="122" fillId="10" borderId="0" xfId="52" applyNumberFormat="1" applyFont="1" applyFill="1" applyBorder="1" applyAlignment="1" applyProtection="1">
      <alignment horizontal="center" vertical="center"/>
      <protection/>
    </xf>
    <xf numFmtId="0" fontId="130" fillId="10" borderId="0" xfId="52" applyFont="1" applyFill="1" applyBorder="1" applyAlignment="1" applyProtection="1">
      <alignment vertical="center"/>
      <protection/>
    </xf>
    <xf numFmtId="0" fontId="119" fillId="10" borderId="0" xfId="52" applyFont="1" applyFill="1" applyBorder="1" applyAlignment="1" applyProtection="1">
      <alignment horizontal="center" vertical="center"/>
      <protection/>
    </xf>
    <xf numFmtId="0" fontId="127" fillId="10" borderId="0" xfId="52" applyFont="1" applyFill="1" applyBorder="1" applyAlignment="1" applyProtection="1">
      <alignment horizontal="right" vertical="center"/>
      <protection/>
    </xf>
    <xf numFmtId="0" fontId="128" fillId="10" borderId="0" xfId="52" applyFont="1" applyFill="1" applyBorder="1" applyAlignment="1" applyProtection="1">
      <alignment horizontal="center" vertical="center"/>
      <protection locked="0"/>
    </xf>
    <xf numFmtId="0" fontId="129" fillId="10" borderId="0" xfId="52" applyFont="1" applyFill="1" applyBorder="1" applyAlignment="1" applyProtection="1">
      <alignment horizontal="center" vertical="center"/>
      <protection locked="0"/>
    </xf>
    <xf numFmtId="0" fontId="114" fillId="10" borderId="0" xfId="52" applyFont="1" applyFill="1" applyProtection="1">
      <alignment/>
      <protection/>
    </xf>
    <xf numFmtId="0" fontId="114" fillId="10" borderId="0" xfId="52" applyNumberFormat="1" applyFont="1" applyFill="1" applyProtection="1">
      <alignment/>
      <protection/>
    </xf>
    <xf numFmtId="0" fontId="114" fillId="10" borderId="0" xfId="52" applyFont="1" applyFill="1" applyBorder="1" applyAlignment="1" applyProtection="1">
      <alignment horizontal="center" vertical="center"/>
      <protection/>
    </xf>
    <xf numFmtId="0" fontId="134" fillId="10" borderId="34" xfId="52" applyFont="1" applyFill="1" applyBorder="1" applyAlignment="1" applyProtection="1">
      <alignment horizontal="center" vertical="center"/>
      <protection/>
    </xf>
    <xf numFmtId="0" fontId="107" fillId="10" borderId="28" xfId="52" applyFont="1" applyFill="1" applyBorder="1" applyAlignment="1" applyProtection="1">
      <alignment horizontal="center" vertical="center"/>
      <protection/>
    </xf>
    <xf numFmtId="0" fontId="119" fillId="10" borderId="0" xfId="52" applyFont="1" applyFill="1" applyBorder="1" applyAlignment="1" applyProtection="1">
      <alignment horizontal="center" vertical="center"/>
      <protection/>
    </xf>
    <xf numFmtId="0" fontId="107" fillId="10" borderId="0" xfId="52" applyFont="1" applyFill="1" applyBorder="1" applyAlignment="1" applyProtection="1">
      <alignment horizontal="center" vertical="center"/>
      <protection/>
    </xf>
    <xf numFmtId="0" fontId="91" fillId="10" borderId="28" xfId="52" applyFont="1" applyFill="1" applyBorder="1" applyAlignment="1" applyProtection="1">
      <alignment horizontal="left" vertical="center"/>
      <protection/>
    </xf>
    <xf numFmtId="0" fontId="91" fillId="10" borderId="0" xfId="52" applyFont="1" applyFill="1" applyBorder="1" applyAlignment="1" applyProtection="1">
      <alignment horizontal="left" vertical="center"/>
      <protection/>
    </xf>
    <xf numFmtId="0" fontId="91" fillId="10" borderId="0" xfId="52" applyFont="1" applyFill="1" applyBorder="1" applyAlignment="1" applyProtection="1">
      <alignment horizontal="center" vertical="center"/>
      <protection/>
    </xf>
    <xf numFmtId="0" fontId="135" fillId="35" borderId="28" xfId="52" applyFont="1" applyFill="1" applyBorder="1" applyAlignment="1" applyProtection="1">
      <alignment horizontal="center"/>
      <protection/>
    </xf>
    <xf numFmtId="0" fontId="23" fillId="33" borderId="0" xfId="0" applyFont="1" applyFill="1" applyAlignment="1" applyProtection="1">
      <alignment horizontal="center"/>
      <protection/>
    </xf>
    <xf numFmtId="0" fontId="23" fillId="33" borderId="0" xfId="0" applyFont="1" applyFill="1" applyAlignment="1" applyProtection="1">
      <alignment horizontal="center"/>
      <protection/>
    </xf>
    <xf numFmtId="0" fontId="23" fillId="33" borderId="0" xfId="45" applyFont="1" applyFill="1" applyAlignment="1" applyProtection="1">
      <alignment horizontal="center"/>
      <protection/>
    </xf>
    <xf numFmtId="0" fontId="16" fillId="33" borderId="0" xfId="0" applyFont="1" applyFill="1" applyAlignment="1" applyProtection="1">
      <alignment horizontal="center"/>
      <protection/>
    </xf>
    <xf numFmtId="0" fontId="17" fillId="33" borderId="0" xfId="0" applyFont="1" applyFill="1" applyAlignment="1" applyProtection="1">
      <alignment horizontal="center"/>
      <protection/>
    </xf>
    <xf numFmtId="0" fontId="21" fillId="33" borderId="0" xfId="0" applyFont="1" applyFill="1" applyAlignment="1" applyProtection="1">
      <alignment horizontal="center"/>
      <protection/>
    </xf>
    <xf numFmtId="0" fontId="4" fillId="33" borderId="0" xfId="45" applyFont="1" applyFill="1" applyAlignment="1" applyProtection="1">
      <alignment horizontal="center"/>
      <protection/>
    </xf>
    <xf numFmtId="0" fontId="110" fillId="34" borderId="49" xfId="45" applyFont="1" applyFill="1" applyBorder="1" applyAlignment="1" applyProtection="1">
      <alignment horizontal="center" vertical="center"/>
      <protection/>
    </xf>
    <xf numFmtId="0" fontId="2" fillId="34" borderId="50" xfId="45" applyFill="1" applyBorder="1" applyAlignment="1" applyProtection="1">
      <alignment horizontal="center" vertical="center"/>
      <protection/>
    </xf>
    <xf numFmtId="0" fontId="2" fillId="34" borderId="51" xfId="45" applyFill="1" applyBorder="1" applyAlignment="1" applyProtection="1">
      <alignment horizontal="center" vertical="center"/>
      <protection/>
    </xf>
    <xf numFmtId="16" fontId="13" fillId="10" borderId="34" xfId="0" applyNumberFormat="1" applyFont="1" applyFill="1" applyBorder="1" applyAlignment="1">
      <alignment horizontal="center" vertical="center"/>
    </xf>
    <xf numFmtId="18" fontId="13" fillId="10" borderId="34" xfId="0" applyNumberFormat="1" applyFont="1" applyFill="1" applyBorder="1" applyAlignment="1">
      <alignment horizontal="center" vertical="center"/>
    </xf>
    <xf numFmtId="20" fontId="35" fillId="10" borderId="34" xfId="0" applyNumberFormat="1" applyFont="1" applyFill="1" applyBorder="1" applyAlignment="1">
      <alignment horizontal="center" vertical="center"/>
    </xf>
    <xf numFmtId="16" fontId="13" fillId="10" borderId="28" xfId="0" applyNumberFormat="1" applyFont="1" applyFill="1" applyBorder="1" applyAlignment="1">
      <alignment horizontal="center" vertical="center"/>
    </xf>
    <xf numFmtId="18" fontId="13" fillId="10" borderId="28" xfId="0" applyNumberFormat="1" applyFont="1" applyFill="1" applyBorder="1" applyAlignment="1">
      <alignment horizontal="center" vertical="center"/>
    </xf>
    <xf numFmtId="20" fontId="35" fillId="10" borderId="28" xfId="0" applyNumberFormat="1" applyFont="1" applyFill="1" applyBorder="1" applyAlignment="1">
      <alignment horizontal="center" vertical="center"/>
    </xf>
    <xf numFmtId="0" fontId="28" fillId="10" borderId="23" xfId="0" applyFont="1" applyFill="1" applyBorder="1" applyAlignment="1" applyProtection="1">
      <alignment horizontal="center" vertical="center"/>
      <protection/>
    </xf>
    <xf numFmtId="0" fontId="28" fillId="10" borderId="52" xfId="0" applyFont="1" applyFill="1" applyBorder="1" applyAlignment="1" applyProtection="1">
      <alignment horizontal="center" vertical="center"/>
      <protection/>
    </xf>
    <xf numFmtId="0" fontId="15" fillId="35" borderId="45" xfId="0" applyFont="1" applyFill="1" applyBorder="1" applyAlignment="1">
      <alignment horizontal="center"/>
    </xf>
    <xf numFmtId="0" fontId="15" fillId="35" borderId="46" xfId="0" applyFont="1" applyFill="1" applyBorder="1" applyAlignment="1">
      <alignment horizontal="center"/>
    </xf>
    <xf numFmtId="0" fontId="15" fillId="35" borderId="48" xfId="0" applyFont="1" applyFill="1" applyBorder="1" applyAlignment="1">
      <alignment horizontal="center"/>
    </xf>
    <xf numFmtId="0" fontId="133" fillId="34" borderId="0" xfId="0" applyFont="1" applyFill="1" applyAlignment="1">
      <alignment horizontal="center" vertical="center" wrapText="1"/>
    </xf>
    <xf numFmtId="0" fontId="133" fillId="34" borderId="0" xfId="0" applyFont="1" applyFill="1" applyAlignment="1">
      <alignment horizontal="center" vertical="center"/>
    </xf>
    <xf numFmtId="0" fontId="3" fillId="10" borderId="30" xfId="0" applyFont="1" applyFill="1" applyBorder="1" applyAlignment="1">
      <alignment horizontal="center"/>
    </xf>
    <xf numFmtId="0" fontId="28" fillId="10" borderId="53" xfId="0" applyFont="1" applyFill="1" applyBorder="1" applyAlignment="1" applyProtection="1">
      <alignment horizontal="center" vertical="center"/>
      <protection/>
    </xf>
    <xf numFmtId="0" fontId="47" fillId="34" borderId="45" xfId="0" applyFont="1" applyFill="1" applyBorder="1" applyAlignment="1">
      <alignment horizontal="center" vertical="center"/>
    </xf>
    <xf numFmtId="0" fontId="49" fillId="34" borderId="46" xfId="0" applyFont="1" applyFill="1" applyBorder="1" applyAlignment="1">
      <alignment horizontal="center" vertical="center"/>
    </xf>
    <xf numFmtId="0" fontId="49" fillId="34" borderId="48" xfId="0" applyFont="1" applyFill="1" applyBorder="1" applyAlignment="1">
      <alignment horizontal="center" vertical="center"/>
    </xf>
    <xf numFmtId="0" fontId="49" fillId="34" borderId="54" xfId="0" applyFont="1" applyFill="1" applyBorder="1" applyAlignment="1">
      <alignment horizontal="center" vertical="center"/>
    </xf>
    <xf numFmtId="0" fontId="49" fillId="34" borderId="55" xfId="0" applyFont="1" applyFill="1" applyBorder="1" applyAlignment="1">
      <alignment horizontal="center" vertical="center"/>
    </xf>
    <xf numFmtId="0" fontId="49" fillId="34" borderId="56" xfId="0" applyFont="1" applyFill="1" applyBorder="1" applyAlignment="1">
      <alignment horizontal="center" vertical="center"/>
    </xf>
    <xf numFmtId="0" fontId="31" fillId="10" borderId="30" xfId="0" applyFont="1" applyFill="1" applyBorder="1" applyAlignment="1">
      <alignment horizontal="center"/>
    </xf>
    <xf numFmtId="0" fontId="15" fillId="35" borderId="57" xfId="0" applyFont="1" applyFill="1" applyBorder="1" applyAlignment="1">
      <alignment horizontal="center"/>
    </xf>
    <xf numFmtId="0" fontId="15" fillId="35" borderId="58" xfId="0" applyFont="1" applyFill="1" applyBorder="1" applyAlignment="1">
      <alignment horizontal="center"/>
    </xf>
    <xf numFmtId="0" fontId="42" fillId="34" borderId="45" xfId="0" applyFont="1" applyFill="1" applyBorder="1" applyAlignment="1">
      <alignment horizontal="center"/>
    </xf>
    <xf numFmtId="0" fontId="44" fillId="34" borderId="46" xfId="0" applyFont="1" applyFill="1" applyBorder="1" applyAlignment="1">
      <alignment horizontal="center"/>
    </xf>
    <xf numFmtId="0" fontId="44" fillId="34" borderId="48" xfId="0" applyFont="1" applyFill="1" applyBorder="1" applyAlignment="1">
      <alignment horizontal="center"/>
    </xf>
    <xf numFmtId="0" fontId="44" fillId="34" borderId="54" xfId="0" applyFont="1" applyFill="1" applyBorder="1" applyAlignment="1">
      <alignment horizontal="center"/>
    </xf>
    <xf numFmtId="0" fontId="44" fillId="34" borderId="55" xfId="0" applyFont="1" applyFill="1" applyBorder="1" applyAlignment="1">
      <alignment horizontal="center"/>
    </xf>
    <xf numFmtId="0" fontId="44" fillId="34" borderId="56" xfId="0" applyFont="1" applyFill="1" applyBorder="1" applyAlignment="1">
      <alignment horizontal="center"/>
    </xf>
    <xf numFmtId="0" fontId="133" fillId="34" borderId="0" xfId="52" applyFont="1" applyFill="1" applyAlignment="1">
      <alignment horizontal="center" vertical="center" wrapText="1"/>
      <protection/>
    </xf>
    <xf numFmtId="0" fontId="117" fillId="35" borderId="59" xfId="52" applyFont="1" applyFill="1" applyBorder="1" applyAlignment="1" applyProtection="1">
      <alignment horizontal="center"/>
      <protection/>
    </xf>
    <xf numFmtId="0" fontId="117" fillId="35" borderId="60" xfId="52" applyFont="1" applyFill="1" applyBorder="1" applyAlignment="1" applyProtection="1">
      <alignment horizontal="center"/>
      <protection/>
    </xf>
    <xf numFmtId="0" fontId="117" fillId="35" borderId="61" xfId="52" applyFont="1" applyFill="1" applyBorder="1" applyAlignment="1" applyProtection="1">
      <alignment horizontal="center"/>
      <protection/>
    </xf>
    <xf numFmtId="0" fontId="130" fillId="35" borderId="30" xfId="52" applyFont="1" applyFill="1" applyBorder="1" applyAlignment="1" applyProtection="1">
      <alignment horizontal="center"/>
      <protection/>
    </xf>
    <xf numFmtId="0" fontId="119" fillId="10" borderId="62" xfId="52" applyFont="1" applyFill="1" applyBorder="1" applyAlignment="1" applyProtection="1">
      <alignment horizontal="center" vertical="center"/>
      <protection/>
    </xf>
    <xf numFmtId="0" fontId="119" fillId="10" borderId="63" xfId="52" applyFont="1" applyFill="1" applyBorder="1" applyAlignment="1" applyProtection="1">
      <alignment horizontal="center" vertical="center"/>
      <protection/>
    </xf>
    <xf numFmtId="0" fontId="119" fillId="10" borderId="64" xfId="52" applyFont="1" applyFill="1" applyBorder="1" applyAlignment="1" applyProtection="1">
      <alignment horizontal="center" vertical="center"/>
      <protection/>
    </xf>
    <xf numFmtId="0" fontId="91" fillId="10" borderId="65" xfId="52" applyFont="1" applyFill="1" applyBorder="1" applyAlignment="1" applyProtection="1">
      <alignment horizontal="center" vertical="center"/>
      <protection/>
    </xf>
    <xf numFmtId="0" fontId="91" fillId="10" borderId="66" xfId="52" applyFont="1" applyFill="1" applyBorder="1" applyAlignment="1" applyProtection="1">
      <alignment horizontal="center" vertical="center"/>
      <protection/>
    </xf>
    <xf numFmtId="0" fontId="107" fillId="10" borderId="67" xfId="52" applyFont="1" applyFill="1" applyBorder="1" applyAlignment="1" applyProtection="1">
      <alignment horizontal="center" vertical="center"/>
      <protection/>
    </xf>
    <xf numFmtId="0" fontId="107" fillId="10" borderId="68" xfId="52" applyFont="1" applyFill="1" applyBorder="1" applyAlignment="1" applyProtection="1">
      <alignment horizontal="center" vertical="center"/>
      <protection/>
    </xf>
    <xf numFmtId="0" fontId="91" fillId="10" borderId="67" xfId="52" applyFont="1" applyFill="1" applyBorder="1" applyAlignment="1" applyProtection="1">
      <alignment horizontal="center" vertical="center"/>
      <protection/>
    </xf>
    <xf numFmtId="0" fontId="91" fillId="10" borderId="68" xfId="52" applyFont="1" applyFill="1" applyBorder="1" applyAlignment="1" applyProtection="1">
      <alignment horizontal="center" vertical="center"/>
      <protection/>
    </xf>
    <xf numFmtId="0" fontId="91" fillId="10" borderId="28" xfId="52" applyFont="1" applyFill="1" applyBorder="1" applyAlignment="1" applyProtection="1">
      <alignment horizontal="center" vertical="center"/>
      <protection/>
    </xf>
    <xf numFmtId="0" fontId="91" fillId="10" borderId="28" xfId="52" applyFont="1" applyFill="1" applyBorder="1" applyAlignment="1" applyProtection="1">
      <alignment horizontal="center" vertical="center"/>
      <protection/>
    </xf>
    <xf numFmtId="165" fontId="1" fillId="10" borderId="28" xfId="53" applyNumberFormat="1" applyFill="1" applyBorder="1" applyAlignment="1">
      <alignment horizontal="center" vertical="center"/>
      <protection/>
    </xf>
    <xf numFmtId="0" fontId="119" fillId="10" borderId="67" xfId="52" applyFont="1" applyFill="1" applyBorder="1" applyAlignment="1" applyProtection="1">
      <alignment horizontal="center" vertical="center"/>
      <protection/>
    </xf>
    <xf numFmtId="0" fontId="119" fillId="10" borderId="68" xfId="52" applyFont="1" applyFill="1" applyBorder="1" applyAlignment="1" applyProtection="1">
      <alignment horizontal="center" vertical="center"/>
      <protection/>
    </xf>
    <xf numFmtId="0" fontId="128" fillId="10" borderId="69" xfId="52" applyFont="1" applyFill="1" applyBorder="1" applyAlignment="1" applyProtection="1">
      <alignment horizontal="center" vertical="center"/>
      <protection/>
    </xf>
    <xf numFmtId="0" fontId="128" fillId="10" borderId="70" xfId="52" applyFont="1" applyFill="1" applyBorder="1" applyAlignment="1" applyProtection="1">
      <alignment horizontal="center" vertical="center"/>
      <protection/>
    </xf>
    <xf numFmtId="0" fontId="119" fillId="10" borderId="69" xfId="52" applyFont="1" applyFill="1" applyBorder="1" applyAlignment="1" applyProtection="1">
      <alignment horizontal="center" vertical="center"/>
      <protection/>
    </xf>
    <xf numFmtId="0" fontId="119" fillId="10" borderId="70" xfId="52" applyFont="1" applyFill="1" applyBorder="1" applyAlignment="1" applyProtection="1">
      <alignment horizontal="center" vertical="center"/>
      <protection/>
    </xf>
    <xf numFmtId="165" fontId="1" fillId="10" borderId="34" xfId="53" applyNumberFormat="1" applyFill="1" applyBorder="1" applyAlignment="1">
      <alignment horizontal="center" vertical="center"/>
      <protection/>
    </xf>
    <xf numFmtId="0" fontId="119" fillId="10" borderId="71" xfId="52" applyFont="1" applyFill="1" applyBorder="1" applyAlignment="1" applyProtection="1">
      <alignment horizontal="center" vertical="center"/>
      <protection/>
    </xf>
    <xf numFmtId="0" fontId="119" fillId="10" borderId="72" xfId="52" applyFont="1" applyFill="1" applyBorder="1" applyAlignment="1" applyProtection="1">
      <alignment horizontal="center" vertical="center"/>
      <protection/>
    </xf>
    <xf numFmtId="0" fontId="91" fillId="10" borderId="73" xfId="52" applyFont="1" applyFill="1" applyBorder="1" applyAlignment="1" applyProtection="1">
      <alignment horizontal="center" vertical="center"/>
      <protection/>
    </xf>
    <xf numFmtId="0" fontId="91" fillId="10" borderId="71" xfId="52" applyFont="1" applyFill="1" applyBorder="1" applyAlignment="1" applyProtection="1">
      <alignment horizontal="center" vertical="center"/>
      <protection/>
    </xf>
    <xf numFmtId="0" fontId="107" fillId="10" borderId="71" xfId="52" applyFont="1" applyFill="1" applyBorder="1" applyAlignment="1" applyProtection="1">
      <alignment horizontal="center" vertical="center"/>
      <protection/>
    </xf>
    <xf numFmtId="0" fontId="91" fillId="10" borderId="34" xfId="52" applyFont="1" applyFill="1" applyBorder="1" applyAlignment="1" applyProtection="1">
      <alignment horizontal="center" vertical="center"/>
      <protection/>
    </xf>
    <xf numFmtId="0" fontId="119" fillId="10" borderId="0" xfId="52" applyFont="1" applyFill="1" applyBorder="1" applyAlignment="1" applyProtection="1">
      <alignment horizontal="center" vertical="center"/>
      <protection/>
    </xf>
    <xf numFmtId="0" fontId="128" fillId="10" borderId="0" xfId="52" applyFont="1" applyFill="1" applyBorder="1" applyAlignment="1" applyProtection="1">
      <alignment horizontal="center" vertical="center"/>
      <protection/>
    </xf>
    <xf numFmtId="0" fontId="91" fillId="10" borderId="0" xfId="52" applyFont="1" applyFill="1" applyBorder="1" applyAlignment="1" applyProtection="1">
      <alignment horizontal="center" vertical="center"/>
      <protection/>
    </xf>
    <xf numFmtId="0" fontId="107" fillId="10" borderId="0" xfId="52" applyFont="1" applyFill="1" applyBorder="1" applyAlignment="1" applyProtection="1">
      <alignment horizontal="center" vertical="center"/>
      <protection/>
    </xf>
    <xf numFmtId="165" fontId="1" fillId="10" borderId="0" xfId="53" applyNumberFormat="1" applyFont="1" applyFill="1" applyBorder="1" applyAlignment="1">
      <alignment horizontal="center" vertical="center"/>
      <protection/>
    </xf>
    <xf numFmtId="165" fontId="1" fillId="10" borderId="0" xfId="53" applyNumberFormat="1" applyFill="1" applyBorder="1" applyAlignment="1">
      <alignment horizontal="center" vertical="center"/>
      <protection/>
    </xf>
    <xf numFmtId="165" fontId="1" fillId="10" borderId="0" xfId="53" applyNumberFormat="1" applyFill="1" applyBorder="1" applyAlignment="1">
      <alignment horizontal="center"/>
      <protection/>
    </xf>
    <xf numFmtId="165" fontId="1" fillId="10" borderId="0" xfId="53" applyNumberFormat="1" applyFill="1" applyAlignment="1">
      <alignment horizontal="center"/>
      <protection/>
    </xf>
    <xf numFmtId="165" fontId="73" fillId="10" borderId="0" xfId="53" applyNumberFormat="1" applyFont="1" applyFill="1" applyBorder="1" applyAlignment="1">
      <alignment horizontal="center"/>
      <protection/>
    </xf>
    <xf numFmtId="165" fontId="73" fillId="10" borderId="0" xfId="53" applyNumberFormat="1" applyFont="1" applyFill="1" applyAlignment="1">
      <alignment horizontal="center"/>
      <protection/>
    </xf>
    <xf numFmtId="0" fontId="117" fillId="35" borderId="74" xfId="52" applyFont="1" applyFill="1" applyBorder="1" applyAlignment="1" applyProtection="1">
      <alignment horizontal="center"/>
      <protection/>
    </xf>
    <xf numFmtId="0" fontId="117" fillId="35" borderId="46" xfId="52" applyFont="1" applyFill="1" applyBorder="1" applyAlignment="1" applyProtection="1">
      <alignment horizontal="center"/>
      <protection/>
    </xf>
    <xf numFmtId="0" fontId="117" fillId="35" borderId="75" xfId="52" applyFont="1" applyFill="1" applyBorder="1" applyAlignment="1" applyProtection="1">
      <alignment horizontal="center"/>
      <protection/>
    </xf>
    <xf numFmtId="0" fontId="119" fillId="10" borderId="76" xfId="52" applyFont="1" applyFill="1" applyBorder="1" applyAlignment="1" applyProtection="1">
      <alignment horizontal="center" vertical="center"/>
      <protection/>
    </xf>
    <xf numFmtId="0" fontId="91" fillId="10" borderId="34" xfId="52" applyFont="1" applyFill="1" applyBorder="1" applyAlignment="1" applyProtection="1">
      <alignment horizontal="center" vertical="center"/>
      <protection/>
    </xf>
    <xf numFmtId="0" fontId="91" fillId="10" borderId="0" xfId="52" applyFont="1" applyFill="1" applyBorder="1" applyAlignment="1" applyProtection="1">
      <alignment horizontal="center" vertical="center"/>
      <protection/>
    </xf>
    <xf numFmtId="0" fontId="91" fillId="10" borderId="65" xfId="52" applyFont="1" applyFill="1" applyBorder="1" applyAlignment="1" applyProtection="1">
      <alignment horizontal="center" vertical="center"/>
      <protection/>
    </xf>
    <xf numFmtId="0" fontId="91" fillId="10" borderId="73" xfId="52" applyFont="1" applyFill="1" applyBorder="1" applyAlignment="1" applyProtection="1">
      <alignment horizontal="center" vertical="center"/>
      <protection/>
    </xf>
    <xf numFmtId="0" fontId="91" fillId="10" borderId="67" xfId="52" applyFont="1" applyFill="1" applyBorder="1" applyAlignment="1" applyProtection="1">
      <alignment horizontal="center" vertical="center"/>
      <protection/>
    </xf>
    <xf numFmtId="0" fontId="91" fillId="10" borderId="71" xfId="52" applyFont="1" applyFill="1" applyBorder="1" applyAlignment="1" applyProtection="1">
      <alignment horizontal="center" vertical="center"/>
      <protection/>
    </xf>
    <xf numFmtId="0" fontId="91" fillId="10" borderId="66" xfId="52" applyFont="1" applyFill="1" applyBorder="1" applyAlignment="1" applyProtection="1">
      <alignment horizontal="center" vertical="center"/>
      <protection/>
    </xf>
    <xf numFmtId="0" fontId="91" fillId="10" borderId="68" xfId="52" applyFont="1" applyFill="1" applyBorder="1" applyAlignment="1" applyProtection="1">
      <alignment horizontal="center" vertical="center"/>
      <protection/>
    </xf>
    <xf numFmtId="0" fontId="128" fillId="10" borderId="72" xfId="52" applyFont="1" applyFill="1" applyBorder="1" applyAlignment="1" applyProtection="1">
      <alignment horizontal="center" vertical="center"/>
      <protection/>
    </xf>
    <xf numFmtId="0" fontId="117" fillId="35" borderId="18" xfId="0" applyFont="1" applyFill="1" applyBorder="1" applyAlignment="1" applyProtection="1">
      <alignment horizontal="center"/>
      <protection/>
    </xf>
    <xf numFmtId="0" fontId="130" fillId="35" borderId="18" xfId="0" applyFont="1" applyFill="1" applyBorder="1" applyAlignment="1" applyProtection="1">
      <alignment horizontal="left"/>
      <protection/>
    </xf>
    <xf numFmtId="0" fontId="24" fillId="35" borderId="18" xfId="0" applyFont="1" applyFill="1" applyBorder="1" applyAlignment="1" applyProtection="1">
      <alignment horizontal="center"/>
      <protection/>
    </xf>
    <xf numFmtId="0" fontId="35" fillId="35" borderId="18" xfId="0" applyFont="1" applyFill="1" applyBorder="1" applyAlignment="1" applyProtection="1">
      <alignment horizontal="left"/>
      <protection/>
    </xf>
    <xf numFmtId="0" fontId="40" fillId="10" borderId="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horizontal="center" vertical="center"/>
    </xf>
    <xf numFmtId="0" fontId="24" fillId="35" borderId="18" xfId="0" applyFont="1" applyFill="1" applyBorder="1" applyAlignment="1" applyProtection="1">
      <alignment horizontal="center" vertical="center"/>
      <protection/>
    </xf>
    <xf numFmtId="0" fontId="35" fillId="35" borderId="18" xfId="0" applyFont="1" applyFill="1" applyBorder="1" applyAlignment="1" applyProtection="1">
      <alignment horizontal="left" vertical="center"/>
      <protection/>
    </xf>
    <xf numFmtId="0" fontId="5" fillId="0" borderId="77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3" fillId="0" borderId="80" xfId="0" applyFont="1" applyBorder="1" applyAlignment="1" applyProtection="1">
      <alignment horizontal="left" vertical="center"/>
      <protection/>
    </xf>
    <xf numFmtId="0" fontId="3" fillId="0" borderId="81" xfId="0" applyFont="1" applyBorder="1" applyAlignment="1" applyProtection="1">
      <alignment horizontal="left" vertical="center"/>
      <protection/>
    </xf>
    <xf numFmtId="0" fontId="3" fillId="0" borderId="82" xfId="0" applyFont="1" applyBorder="1" applyAlignment="1" applyProtection="1">
      <alignment horizontal="right" vertical="center"/>
      <protection/>
    </xf>
    <xf numFmtId="0" fontId="3" fillId="0" borderId="83" xfId="0" applyFont="1" applyBorder="1" applyAlignment="1" applyProtection="1">
      <alignment horizontal="right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80" xfId="0" applyFont="1" applyBorder="1" applyAlignment="1" applyProtection="1">
      <alignment horizontal="right" vertical="center"/>
      <protection/>
    </xf>
    <xf numFmtId="0" fontId="3" fillId="0" borderId="81" xfId="0" applyFont="1" applyBorder="1" applyAlignment="1" applyProtection="1">
      <alignment horizontal="right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4" fillId="0" borderId="0" xfId="45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84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87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0" fontId="5" fillId="0" borderId="89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8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ill>
        <patternFill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3</xdr:row>
      <xdr:rowOff>228600</xdr:rowOff>
    </xdr:from>
    <xdr:to>
      <xdr:col>6</xdr:col>
      <xdr:colOff>161925</xdr:colOff>
      <xdr:row>9</xdr:row>
      <xdr:rowOff>133350</xdr:rowOff>
    </xdr:to>
    <xdr:pic>
      <xdr:nvPicPr>
        <xdr:cNvPr id="1" name="Picture 6" descr="cup_fifaworl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0487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</xdr:row>
      <xdr:rowOff>161925</xdr:rowOff>
    </xdr:from>
    <xdr:to>
      <xdr:col>3</xdr:col>
      <xdr:colOff>609600</xdr:colOff>
      <xdr:row>9</xdr:row>
      <xdr:rowOff>19050</xdr:rowOff>
    </xdr:to>
    <xdr:pic>
      <xdr:nvPicPr>
        <xdr:cNvPr id="2" name="Imagen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8382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>
      <xdr:nvSpPr>
        <xdr:cNvPr id="1" name="Line 3"/>
        <xdr:cNvSpPr>
          <a:spLocks/>
        </xdr:cNvSpPr>
      </xdr:nvSpPr>
      <xdr:spPr>
        <a:xfrm>
          <a:off x="5362575" y="2085975"/>
          <a:ext cx="6762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2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4762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342900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88025" y="47625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0" y="28575"/>
          <a:ext cx="1447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295275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57150"/>
          <a:ext cx="1419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962025</xdr:colOff>
      <xdr:row>0</xdr:row>
      <xdr:rowOff>57150</xdr:rowOff>
    </xdr:from>
    <xdr:to>
      <xdr:col>18</xdr:col>
      <xdr:colOff>247650</xdr:colOff>
      <xdr:row>1</xdr:row>
      <xdr:rowOff>295275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57150"/>
          <a:ext cx="1419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962025</xdr:colOff>
      <xdr:row>0</xdr:row>
      <xdr:rowOff>57150</xdr:rowOff>
    </xdr:from>
    <xdr:to>
      <xdr:col>18</xdr:col>
      <xdr:colOff>247650</xdr:colOff>
      <xdr:row>1</xdr:row>
      <xdr:rowOff>295275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57150"/>
          <a:ext cx="1419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76675" y="18097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3876675" y="24574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3876675" y="31051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876675" y="37528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3876675" y="44005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>
      <xdr:nvSpPr>
        <xdr:cNvPr id="6" name="Line 7"/>
        <xdr:cNvSpPr>
          <a:spLocks/>
        </xdr:cNvSpPr>
      </xdr:nvSpPr>
      <xdr:spPr>
        <a:xfrm>
          <a:off x="3876675" y="50482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>
      <xdr:nvSpPr>
        <xdr:cNvPr id="7" name="Line 8"/>
        <xdr:cNvSpPr>
          <a:spLocks/>
        </xdr:cNvSpPr>
      </xdr:nvSpPr>
      <xdr:spPr>
        <a:xfrm>
          <a:off x="3876675" y="56959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>
      <xdr:nvSpPr>
        <xdr:cNvPr id="8" name="Line 10"/>
        <xdr:cNvSpPr>
          <a:spLocks/>
        </xdr:cNvSpPr>
      </xdr:nvSpPr>
      <xdr:spPr>
        <a:xfrm>
          <a:off x="3876675" y="63436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9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7150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581650" y="18002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581650" y="25336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5581650" y="32670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5581650" y="40005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5581650" y="44672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6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66675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314950" y="21431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314950" y="31146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0</xdr:row>
      <xdr:rowOff>66675</xdr:rowOff>
    </xdr:from>
    <xdr:to>
      <xdr:col>14</xdr:col>
      <xdr:colOff>400050</xdr:colOff>
      <xdr:row>1</xdr:row>
      <xdr:rowOff>371475</xdr:rowOff>
    </xdr:to>
    <xdr:pic>
      <xdr:nvPicPr>
        <xdr:cNvPr id="3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showRowColHeaders="0" showOutlineSymbols="0" zoomScalePageLayoutView="0" workbookViewId="0" topLeftCell="A1">
      <selection activeCell="I5" sqref="I5"/>
    </sheetView>
  </sheetViews>
  <sheetFormatPr defaultColWidth="9.140625" defaultRowHeight="12.75"/>
  <cols>
    <col min="1" max="2" width="9.140625" style="4" customWidth="1"/>
    <col min="3" max="3" width="11.7109375" style="4" customWidth="1"/>
    <col min="4" max="6" width="9.140625" style="4" customWidth="1"/>
    <col min="7" max="7" width="9.421875" style="4" customWidth="1"/>
    <col min="8" max="8" width="3.421875" style="4" customWidth="1"/>
    <col min="9" max="9" width="16.28125" style="10" bestFit="1" customWidth="1"/>
    <col min="10" max="10" width="3.00390625" style="10" customWidth="1"/>
    <col min="11" max="11" width="15.140625" style="10" bestFit="1" customWidth="1"/>
    <col min="12" max="16384" width="9.140625" style="4" customWidth="1"/>
  </cols>
  <sheetData>
    <row r="2" spans="2:11" ht="25.5">
      <c r="B2" s="283" t="s">
        <v>66</v>
      </c>
      <c r="C2" s="283"/>
      <c r="D2" s="283"/>
      <c r="E2" s="283"/>
      <c r="F2" s="283"/>
      <c r="G2" s="283"/>
      <c r="H2" s="283"/>
      <c r="I2" s="283"/>
      <c r="J2" s="283"/>
      <c r="K2" s="283"/>
    </row>
    <row r="3" spans="2:11" ht="15">
      <c r="B3" s="284" t="s">
        <v>61</v>
      </c>
      <c r="C3" s="284"/>
      <c r="D3" s="284"/>
      <c r="E3" s="284"/>
      <c r="F3" s="284"/>
      <c r="G3" s="284"/>
      <c r="H3" s="284"/>
      <c r="I3" s="284"/>
      <c r="J3" s="284"/>
      <c r="K3" s="284"/>
    </row>
    <row r="4" spans="2:11" ht="25.5" thickBot="1"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9:11" s="5" customFormat="1" ht="18" customHeight="1" thickBot="1">
      <c r="I5" s="171" t="s">
        <v>46</v>
      </c>
      <c r="J5" s="6"/>
      <c r="K5" s="171" t="s">
        <v>47</v>
      </c>
    </row>
    <row r="6" spans="9:11" s="5" customFormat="1" ht="13.5" thickBot="1">
      <c r="I6" s="6"/>
      <c r="J6" s="6"/>
      <c r="K6" s="6"/>
    </row>
    <row r="7" spans="9:11" s="5" customFormat="1" ht="18" customHeight="1" thickBot="1">
      <c r="I7" s="171" t="s">
        <v>49</v>
      </c>
      <c r="J7" s="6"/>
      <c r="K7" s="171" t="s">
        <v>51</v>
      </c>
    </row>
    <row r="8" spans="9:11" s="5" customFormat="1" ht="13.5" thickBot="1">
      <c r="I8" s="6"/>
      <c r="J8" s="6"/>
      <c r="K8" s="6"/>
    </row>
    <row r="9" spans="9:11" s="5" customFormat="1" ht="18" customHeight="1" thickBot="1">
      <c r="I9" s="287" t="s">
        <v>50</v>
      </c>
      <c r="J9" s="288"/>
      <c r="K9" s="289"/>
    </row>
    <row r="10" spans="9:11" s="5" customFormat="1" ht="12.75">
      <c r="I10" s="7"/>
      <c r="J10" s="7"/>
      <c r="K10" s="7"/>
    </row>
    <row r="11" spans="3:11" s="5" customFormat="1" ht="18" customHeight="1">
      <c r="C11" s="4"/>
      <c r="I11" s="8"/>
      <c r="K11" s="7"/>
    </row>
    <row r="12" spans="3:11" ht="12.75">
      <c r="C12" s="34"/>
      <c r="I12" s="9"/>
      <c r="J12" s="9"/>
      <c r="K12" s="9"/>
    </row>
    <row r="13" spans="1:11" ht="12.75">
      <c r="A13" s="286" t="s">
        <v>11</v>
      </c>
      <c r="B13" s="286"/>
      <c r="C13" s="286"/>
      <c r="D13" s="286"/>
      <c r="E13" s="286"/>
      <c r="F13" s="36"/>
      <c r="J13" s="11"/>
      <c r="K13" s="9"/>
    </row>
    <row r="14" ht="12.75">
      <c r="H14" s="12"/>
    </row>
    <row r="15" spans="5:8" ht="12.75">
      <c r="E15" s="280"/>
      <c r="F15" s="281"/>
      <c r="G15" s="281"/>
      <c r="H15" s="29"/>
    </row>
    <row r="16" spans="6:8" ht="12.75">
      <c r="F16" s="28"/>
      <c r="H16" s="30"/>
    </row>
    <row r="17" spans="5:7" ht="12.75">
      <c r="E17" s="282"/>
      <c r="F17" s="282"/>
      <c r="G17" s="282"/>
    </row>
  </sheetData>
  <sheetProtection sheet="1" objects="1" scenarios="1"/>
  <mergeCells count="7">
    <mergeCell ref="E15:G15"/>
    <mergeCell ref="E17:G17"/>
    <mergeCell ref="B2:K2"/>
    <mergeCell ref="B3:K3"/>
    <mergeCell ref="B4:K4"/>
    <mergeCell ref="A13:E13"/>
    <mergeCell ref="I9:K9"/>
  </mergeCells>
  <hyperlinks>
    <hyperlink ref="I9" location="'3er puesto y FINAL'!A1" display="FINAL"/>
    <hyperlink ref="K5" location="'- B -'!A1" display="Grupo B"/>
    <hyperlink ref="I5" location="'- A -'!A1" display="Grupo A"/>
    <hyperlink ref="I7" location="'Cuartos de Final'!A1" display="Cuatos de Final"/>
    <hyperlink ref="K7" location="Semifinal!A1" display="SemiFinal"/>
    <hyperlink ref="I9:K9" location="FINAL!A1" display="FINAL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93"/>
  <sheetViews>
    <sheetView showGridLines="0" showRowColHeaders="0" showOutlineSymbols="0" zoomScalePageLayoutView="0" workbookViewId="0" topLeftCell="A1">
      <selection activeCell="M4" sqref="M4"/>
    </sheetView>
  </sheetViews>
  <sheetFormatPr defaultColWidth="9.140625" defaultRowHeight="12.75"/>
  <cols>
    <col min="1" max="1" width="2.140625" style="43" customWidth="1"/>
    <col min="2" max="2" width="17.7109375" style="43" customWidth="1"/>
    <col min="3" max="3" width="8.57421875" style="43" customWidth="1"/>
    <col min="4" max="4" width="9.140625" style="43" customWidth="1"/>
    <col min="5" max="5" width="30.7109375" style="43" customWidth="1"/>
    <col min="6" max="6" width="3.7109375" style="43" customWidth="1"/>
    <col min="7" max="7" width="2.00390625" style="43" customWidth="1"/>
    <col min="8" max="8" width="6.421875" style="43" customWidth="1"/>
    <col min="9" max="9" width="11.7109375" style="43" customWidth="1"/>
    <col min="10" max="10" width="30.7109375" style="43" customWidth="1"/>
    <col min="11" max="11" width="3.7109375" style="43" customWidth="1"/>
    <col min="12" max="12" width="7.7109375" style="43" bestFit="1" customWidth="1"/>
    <col min="13" max="13" width="11.7109375" style="43" customWidth="1"/>
    <col min="14" max="14" width="1.7109375" style="43" customWidth="1"/>
    <col min="15" max="16384" width="9.140625" style="43" customWidth="1"/>
  </cols>
  <sheetData>
    <row r="1" spans="1:21" s="40" customFormat="1" ht="34.5" customHeight="1">
      <c r="A1" s="378" t="s">
        <v>69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"/>
      <c r="Q1" s="38"/>
      <c r="R1" s="38"/>
      <c r="S1" s="39"/>
      <c r="T1" s="39"/>
      <c r="U1" s="39"/>
    </row>
    <row r="2" spans="1:21" s="40" customFormat="1" ht="34.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8"/>
      <c r="Q2" s="38"/>
      <c r="R2" s="38"/>
      <c r="S2" s="39"/>
      <c r="T2" s="39"/>
      <c r="U2" s="39"/>
    </row>
    <row r="3" spans="1:18" ht="12" customHeight="1">
      <c r="A3" s="41"/>
      <c r="B3" s="45"/>
      <c r="C3" s="62"/>
      <c r="D3" s="45"/>
      <c r="E3" s="48"/>
      <c r="F3" s="48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2"/>
    </row>
    <row r="4" spans="1:18" ht="9.75" customHeight="1">
      <c r="A4" s="55"/>
      <c r="B4" s="45"/>
      <c r="C4" s="62"/>
      <c r="D4" s="45"/>
      <c r="E4" s="48"/>
      <c r="F4" s="48"/>
      <c r="G4" s="45"/>
      <c r="H4" s="45"/>
      <c r="I4" s="45"/>
      <c r="J4" s="45"/>
      <c r="K4" s="45"/>
      <c r="L4" s="65">
        <f ca="1">TODAY()</f>
        <v>41801</v>
      </c>
      <c r="M4" s="188">
        <f ca="1">NOW()</f>
        <v>41801.32707569445</v>
      </c>
      <c r="N4" s="45"/>
      <c r="O4" s="67" t="s">
        <v>52</v>
      </c>
      <c r="P4" s="45"/>
      <c r="Q4" s="45"/>
      <c r="R4" s="42"/>
    </row>
    <row r="5" spans="1:18" ht="14.25" customHeight="1">
      <c r="A5" s="55"/>
      <c r="B5" s="68"/>
      <c r="C5" s="69"/>
      <c r="D5" s="69"/>
      <c r="E5" s="44"/>
      <c r="F5" s="44"/>
      <c r="G5" s="45"/>
      <c r="H5" s="45"/>
      <c r="I5" s="45"/>
      <c r="J5" s="45"/>
      <c r="K5" s="45"/>
      <c r="L5" s="70"/>
      <c r="M5" s="66"/>
      <c r="N5" s="45"/>
      <c r="O5" s="45"/>
      <c r="P5" s="45"/>
      <c r="Q5" s="45"/>
      <c r="R5" s="42"/>
    </row>
    <row r="6" spans="1:18" ht="12" customHeight="1">
      <c r="A6" s="55"/>
      <c r="B6" s="71"/>
      <c r="C6" s="44"/>
      <c r="D6" s="45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</row>
    <row r="7" spans="1:18" ht="9.75" customHeight="1">
      <c r="A7" s="56"/>
      <c r="B7" s="176" t="s">
        <v>119</v>
      </c>
      <c r="C7" s="176" t="s">
        <v>120</v>
      </c>
      <c r="D7" s="176" t="s">
        <v>121</v>
      </c>
      <c r="E7" s="380" t="s">
        <v>38</v>
      </c>
      <c r="F7" s="380"/>
      <c r="G7" s="381" t="s">
        <v>39</v>
      </c>
      <c r="H7" s="381"/>
      <c r="I7" s="46"/>
      <c r="J7" s="72" t="s">
        <v>55</v>
      </c>
      <c r="K7" s="45"/>
      <c r="L7" s="45"/>
      <c r="M7" s="45"/>
      <c r="N7" s="45"/>
      <c r="O7" s="45"/>
      <c r="P7" s="45"/>
      <c r="Q7" s="45"/>
      <c r="R7" s="42"/>
    </row>
    <row r="8" spans="1:18" ht="14.25" customHeight="1">
      <c r="A8" s="56"/>
      <c r="B8" s="45"/>
      <c r="C8" s="45"/>
      <c r="D8" s="45"/>
      <c r="E8" s="73"/>
      <c r="F8" s="47"/>
      <c r="G8" s="73"/>
      <c r="H8" s="73"/>
      <c r="I8" s="73"/>
      <c r="J8" s="73"/>
      <c r="K8" s="45"/>
      <c r="L8" s="45"/>
      <c r="M8" s="45"/>
      <c r="N8" s="45"/>
      <c r="O8" s="45"/>
      <c r="P8" s="45"/>
      <c r="Q8" s="45"/>
      <c r="R8" s="42"/>
    </row>
    <row r="9" spans="1:18" ht="14.25" customHeight="1" thickBot="1">
      <c r="A9" s="58" t="e">
        <f>IF(OR(#REF!="en juego",#REF!="hoy!",#REF!="finalizado"),"Ø","")</f>
        <v>#REF!</v>
      </c>
      <c r="B9" s="45"/>
      <c r="C9" s="45"/>
      <c r="D9" s="45"/>
      <c r="E9" s="74" t="str">
        <f>Semifinal!J8</f>
        <v>GSF1</v>
      </c>
      <c r="F9" s="75"/>
      <c r="G9" s="76"/>
      <c r="H9" s="77"/>
      <c r="I9" s="73"/>
      <c r="J9" s="73"/>
      <c r="K9" s="45"/>
      <c r="L9" s="45"/>
      <c r="M9" s="45"/>
      <c r="N9" s="45"/>
      <c r="O9" s="45"/>
      <c r="P9" s="45"/>
      <c r="Q9" s="45"/>
      <c r="R9" s="42"/>
    </row>
    <row r="10" spans="1:18" ht="14.25" customHeight="1" thickBot="1">
      <c r="A10" s="56"/>
      <c r="B10" s="125" t="s">
        <v>115</v>
      </c>
      <c r="C10" s="178">
        <v>41607</v>
      </c>
      <c r="D10" s="177">
        <v>0.5833333333333334</v>
      </c>
      <c r="E10" s="78">
        <f>IF(OR(C10="",D10="",C10&lt;$L$4),"",IF(C10=$L$4,IF(AND(D10&lt;=$S$28,$S$28&lt;=(D10+0.08333333333)),"en juego",IF($S$28&lt;D10,"hoy!","finalizado")),IF($L$4&gt;C10,"finalizado","")))</f>
      </c>
      <c r="F10" s="47"/>
      <c r="G10" s="79"/>
      <c r="H10" s="80"/>
      <c r="I10" s="77"/>
      <c r="J10" s="170" t="str">
        <f>IF(AND(E9&lt;&gt;"",E11&lt;&gt;""),IF(OR(F9="",F11="",AND(F9=F11,OR(G9="",G11=""))),"CAMPEÓN",IF(F9=F11,IF(G9&gt;G11,E9,E11),IF(F9&gt;F11,E9,E11))),"")</f>
        <v>CAMPEÓN</v>
      </c>
      <c r="K10" s="45"/>
      <c r="L10" s="45"/>
      <c r="M10" s="45"/>
      <c r="N10" s="45"/>
      <c r="O10" s="45"/>
      <c r="P10" s="45"/>
      <c r="Q10" s="45"/>
      <c r="R10" s="42"/>
    </row>
    <row r="11" spans="1:18" ht="24.75" customHeight="1">
      <c r="A11" s="56"/>
      <c r="B11" s="45"/>
      <c r="C11" s="45"/>
      <c r="D11" s="45"/>
      <c r="E11" s="74" t="str">
        <f>Semifinal!J12</f>
        <v>GSF2</v>
      </c>
      <c r="F11" s="75"/>
      <c r="G11" s="81"/>
      <c r="H11" s="48"/>
      <c r="I11" s="377">
        <f>IF(OR(J10="CAMPEÓN",J10=""),"","CAMPEONES DE INGENIERIA 2013 II")</f>
      </c>
      <c r="J11" s="377"/>
      <c r="K11" s="377"/>
      <c r="L11" s="377"/>
      <c r="M11" s="45"/>
      <c r="N11" s="45"/>
      <c r="O11" s="45"/>
      <c r="P11" s="45"/>
      <c r="Q11" s="45"/>
      <c r="R11" s="42"/>
    </row>
    <row r="12" spans="1:17" ht="15" customHeight="1">
      <c r="A12" s="59"/>
      <c r="B12" s="73"/>
      <c r="C12" s="73"/>
      <c r="D12" s="73"/>
      <c r="E12" s="73"/>
      <c r="F12" s="73"/>
      <c r="G12" s="73"/>
      <c r="H12" s="73"/>
      <c r="I12" s="73"/>
      <c r="J12" s="73"/>
      <c r="K12" s="45"/>
      <c r="L12" s="45"/>
      <c r="M12" s="45"/>
      <c r="N12" s="45"/>
      <c r="O12" s="82"/>
      <c r="P12" s="82"/>
      <c r="Q12" s="82"/>
    </row>
    <row r="13" spans="1:17" ht="15" customHeight="1">
      <c r="A13" s="57"/>
      <c r="B13" s="73"/>
      <c r="C13" s="73"/>
      <c r="D13" s="73"/>
      <c r="E13" s="73"/>
      <c r="F13" s="73"/>
      <c r="G13" s="73"/>
      <c r="H13" s="73"/>
      <c r="I13" s="73"/>
      <c r="J13" s="73"/>
      <c r="K13" s="45"/>
      <c r="L13" s="45"/>
      <c r="M13" s="45"/>
      <c r="N13" s="45"/>
      <c r="O13" s="82"/>
      <c r="P13" s="82"/>
      <c r="Q13" s="82"/>
    </row>
    <row r="14" spans="1:17" ht="16.5" customHeight="1">
      <c r="A14" s="6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82"/>
      <c r="P14" s="82"/>
      <c r="Q14" s="82"/>
    </row>
    <row r="15" spans="1:17" ht="18" customHeight="1">
      <c r="A15" s="6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82"/>
      <c r="P15" s="82"/>
      <c r="Q15" s="82"/>
    </row>
    <row r="16" spans="1:17" ht="18" customHeight="1">
      <c r="A16" s="61">
        <f>IF(OR(E10="en juego",E10="hoy!",E10="finalizado"),"Ø","")</f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82"/>
      <c r="P16" s="82"/>
      <c r="Q16" s="82"/>
    </row>
    <row r="17" spans="1:18" ht="18" customHeight="1">
      <c r="A17" s="49"/>
      <c r="B17" s="45"/>
      <c r="C17" s="45"/>
      <c r="D17" s="45"/>
      <c r="E17" s="45"/>
      <c r="F17" s="45"/>
      <c r="G17" s="45"/>
      <c r="H17" s="45"/>
      <c r="I17" s="45"/>
      <c r="J17" s="45"/>
      <c r="K17" s="83"/>
      <c r="L17" s="83"/>
      <c r="M17" s="45"/>
      <c r="N17" s="45"/>
      <c r="O17" s="45"/>
      <c r="P17" s="45"/>
      <c r="Q17" s="45"/>
      <c r="R17" s="42"/>
    </row>
    <row r="18" spans="1:18" ht="15" customHeight="1">
      <c r="A18" s="5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4.25" customHeight="1">
      <c r="A19" s="5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4.25" customHeight="1">
      <c r="A20" s="5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4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4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4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4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t="12.75" hidden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2">
        <f>HOUR(M4)</f>
        <v>7</v>
      </c>
      <c r="S27" s="53">
        <f>MINUTE(M4)</f>
        <v>50</v>
      </c>
    </row>
    <row r="28" spans="1:19" ht="12.75" hidden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2"/>
      <c r="S28" s="54">
        <f>TIME(R27,S27,0)</f>
        <v>0.3263888888888889</v>
      </c>
    </row>
    <row r="29" spans="1:18" ht="1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ht="12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ht="12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ht="12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ht="12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ht="12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ht="12.7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ht="12.7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ht="12.7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ht="12.7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ht="12.7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ht="12.7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ht="12.7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ht="12.7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ht="12.7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ht="12.7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ht="12.7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ht="12.7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ht="12.7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ht="12.7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ht="12.7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ht="12.7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ht="12.7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ht="12.7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ht="12.7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ht="12.7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ht="12.7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ht="12.7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ht="12.7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ht="12.7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ht="12.7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ht="12.7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ht="12.7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ht="12.7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ht="12.7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ht="12.7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ht="12.7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ht="12.7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ht="12.7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ht="12.7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ht="12.7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ht="12.7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ht="12.7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ht="12.7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ht="12.7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ht="12.7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ht="12.7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ht="12.7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ht="12.7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ht="12.7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ht="12.7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ht="12.7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ht="12.7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ht="12.7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ht="12.7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ht="12.7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ht="12.7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ht="12.7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ht="12.7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ht="12.7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ht="12.7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ht="12.7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ht="12.7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ht="12.7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ht="12.7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ht="12.7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ht="12.7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ht="12.7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ht="12.7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ht="12.7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ht="12.7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ht="12.7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ht="12.7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ht="12.7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ht="12.7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ht="12.7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ht="12.7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ht="12.7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ht="12.7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ht="12.7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ht="12.7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ht="12.7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ht="12.7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ht="12.7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ht="12.7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ht="12.7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ht="12.7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ht="12.7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ht="12.7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ht="12.7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ht="12.7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ht="12.7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ht="12.7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ht="12.7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ht="12.7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ht="12.7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ht="12.7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ht="12.7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ht="12.7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ht="12.7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ht="12.7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ht="12.7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ht="12.7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ht="12.7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ht="12.7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ht="12.7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ht="12.7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ht="12.7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ht="12.7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ht="12.7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ht="12.7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ht="12.7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ht="12.7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ht="12.7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ht="12.7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ht="12.7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ht="12.7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ht="12.7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ht="12.7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ht="12.7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ht="12.7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ht="12.7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ht="12.7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ht="12.7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ht="12.7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ht="12.7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ht="12.7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ht="12.7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ht="12.7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ht="12.7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ht="12.7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ht="12.7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ht="12.7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ht="12.7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ht="12.7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ht="12.7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ht="12.7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ht="12.7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ht="12.7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ht="12.7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ht="12.7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ht="12.7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ht="12.7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ht="12.7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ht="12.7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ht="12.7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ht="12.7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ht="12.7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ht="12.7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ht="12.7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ht="12.7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ht="12.7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ht="12.7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ht="12.7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ht="12.7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ht="12.7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ht="12.7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ht="12.7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ht="12.7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ht="12.7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ht="12.7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ht="12.7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ht="12.7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ht="12.7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ht="12.7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ht="12.7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ht="12.7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ht="12.7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ht="12.7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ht="12.7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ht="12.7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ht="12.7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ht="12.7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ht="12.7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ht="12.7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ht="12.7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ht="12.7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ht="12.7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ht="12.7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ht="12.7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ht="12.7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ht="12.7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ht="12.7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ht="12.7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ht="12.7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ht="12.7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ht="12.7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ht="12.7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ht="12.7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ht="12.7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ht="12.7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ht="12.7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ht="12.7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ht="12.7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ht="12.7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ht="12.7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ht="12.7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ht="12.7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ht="12.7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ht="12.7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ht="12.7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ht="12.7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ht="12.7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ht="12.7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ht="12.7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ht="12.7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ht="12.7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ht="12.7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ht="12.7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ht="12.7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ht="12.7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ht="12.7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ht="12.7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ht="12.7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ht="12.7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ht="12.7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ht="12.7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ht="12.7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ht="12.7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ht="12.7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ht="12.7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ht="12.7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ht="12.7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ht="12.7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ht="12.7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ht="12.7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ht="12.7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ht="12.7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ht="12.7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ht="12.7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ht="12.7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ht="12.7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ht="12.7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ht="12.7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ht="12.7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ht="12.7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ht="12.7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ht="12.7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ht="12.7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ht="12.7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ht="12.7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ht="12.7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ht="12.7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ht="12.7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ht="12.7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ht="12.7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ht="12.7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ht="12.7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ht="12.7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ht="12.7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ht="12.7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ht="12.7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ht="12.7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ht="12.7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ht="12.7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ht="12.7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ht="12.7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ht="12.7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ht="12.7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ht="12.7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ht="12.7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ht="12.7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ht="12.7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ht="12.7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ht="12.7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ht="12.7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ht="12.7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ht="12.7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ht="12.7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ht="12.7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ht="12.7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ht="12.7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ht="12.7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ht="12.7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ht="12.7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ht="12.7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ht="12.7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ht="12.7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ht="12.7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ht="12.7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ht="12.7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ht="12.7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ht="12.7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ht="12.7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ht="12.7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ht="12.7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ht="12.7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ht="12.7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ht="12.7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ht="12.7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ht="12.7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ht="12.7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ht="12.7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ht="12.7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ht="12.7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ht="12.7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ht="12.7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ht="12.7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ht="12.7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ht="12.7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ht="12.7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ht="12.7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ht="12.7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ht="12.7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ht="12.7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ht="12.7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ht="12.7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ht="12.7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ht="12.7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ht="12.7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ht="12.7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ht="12.7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ht="12.7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ht="12.7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ht="12.7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ht="12.7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ht="12.7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ht="12.7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ht="12.7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ht="12.7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ht="12.7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ht="12.7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ht="12.7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ht="12.7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ht="12.7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ht="12.7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ht="12.7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ht="12.7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ht="12.7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ht="12.7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ht="12.7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ht="12.7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ht="12.75">
      <c r="A679" s="42"/>
      <c r="K679" s="42"/>
      <c r="L679" s="42"/>
    </row>
    <row r="680" spans="1:12" ht="12.75">
      <c r="A680" s="42"/>
      <c r="K680" s="42"/>
      <c r="L680" s="42"/>
    </row>
    <row r="681" spans="1:12" ht="12.75">
      <c r="A681" s="42"/>
      <c r="K681" s="42"/>
      <c r="L681" s="42"/>
    </row>
    <row r="682" spans="1:12" ht="12.75">
      <c r="A682" s="42"/>
      <c r="K682" s="42"/>
      <c r="L682" s="42"/>
    </row>
    <row r="683" spans="1:12" ht="12.75">
      <c r="A683" s="42"/>
      <c r="K683" s="42"/>
      <c r="L683" s="42"/>
    </row>
    <row r="684" spans="1:12" ht="12.75">
      <c r="A684" s="42"/>
      <c r="K684" s="42"/>
      <c r="L684" s="42"/>
    </row>
    <row r="685" ht="12.75">
      <c r="L685" s="42"/>
    </row>
    <row r="686" ht="12.75">
      <c r="L686" s="42"/>
    </row>
    <row r="687" ht="12.75">
      <c r="L687" s="42"/>
    </row>
    <row r="688" ht="12.75">
      <c r="L688" s="42"/>
    </row>
    <row r="689" ht="12.75">
      <c r="L689" s="42"/>
    </row>
    <row r="690" ht="12.75">
      <c r="L690" s="42"/>
    </row>
    <row r="691" ht="12.75">
      <c r="L691" s="42"/>
    </row>
    <row r="692" ht="12.75">
      <c r="L692" s="42"/>
    </row>
    <row r="693" ht="12.75">
      <c r="L693" s="42"/>
    </row>
  </sheetData>
  <sheetProtection/>
  <mergeCells count="4">
    <mergeCell ref="I11:L11"/>
    <mergeCell ref="A1:O2"/>
    <mergeCell ref="E7:F7"/>
    <mergeCell ref="G7:H7"/>
  </mergeCells>
  <conditionalFormatting sqref="G9 G11">
    <cfRule type="expression" priority="5" dxfId="283" stopIfTrue="1">
      <formula>IF(AND($F$9=$F$11,$F$9&lt;&gt;"",$F$11&lt;&gt;""),1,0)</formula>
    </cfRule>
  </conditionalFormatting>
  <conditionalFormatting sqref="J10">
    <cfRule type="cellIs" priority="6" dxfId="4" operator="notEqual" stopIfTrue="1">
      <formula>"CAMPEON"</formula>
    </cfRule>
  </conditionalFormatting>
  <conditionalFormatting sqref="A9">
    <cfRule type="expression" priority="3" dxfId="0" stopIfTrue="1">
      <formula>IF(OR(FINAL!#REF!="en juego",FINAL!#REF!="hoy!"),1,0)</formula>
    </cfRule>
  </conditionalFormatting>
  <conditionalFormatting sqref="A16 E10">
    <cfRule type="expression" priority="33" dxfId="0" stopIfTrue="1">
      <formula>IF(OR($E$10="en juego",$E$10="hoy!"),1,0)</formula>
    </cfRule>
  </conditionalFormatting>
  <conditionalFormatting sqref="C10:D10">
    <cfRule type="expression" priority="2" dxfId="0" stopIfTrue="1">
      <formula>IF(OR($E$8="en juego",$E$8="hoy!"),1,0)</formula>
    </cfRule>
  </conditionalFormatting>
  <conditionalFormatting sqref="B10">
    <cfRule type="expression" priority="1" dxfId="0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9">
      <formula1>0</formula1>
      <formula2>99</formula2>
    </dataValidation>
    <dataValidation type="whole" allowBlank="1" showInputMessage="1" showErrorMessage="1" errorTitle="Dato no válido" error="Ingrese sólo un número entero&#10;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69"/>
  <sheetViews>
    <sheetView showGridLines="0" showRowColHeader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2.140625" style="13" customWidth="1"/>
    <col min="2" max="2" width="10.00390625" style="13" customWidth="1"/>
    <col min="3" max="3" width="3.140625" style="13" customWidth="1"/>
    <col min="4" max="4" width="0.9921875" style="13" customWidth="1"/>
    <col min="5" max="5" width="3.140625" style="13" customWidth="1"/>
    <col min="6" max="6" width="10.00390625" style="13" customWidth="1"/>
    <col min="7" max="8" width="2.28125" style="13" customWidth="1"/>
    <col min="9" max="9" width="10.00390625" style="13" customWidth="1"/>
    <col min="10" max="10" width="3.140625" style="13" customWidth="1"/>
    <col min="11" max="11" width="0.9921875" style="13" customWidth="1"/>
    <col min="12" max="12" width="3.140625" style="13" customWidth="1"/>
    <col min="13" max="13" width="10.00390625" style="13" customWidth="1"/>
    <col min="14" max="15" width="2.28125" style="13" customWidth="1"/>
    <col min="16" max="16" width="10.00390625" style="13" customWidth="1"/>
    <col min="17" max="17" width="3.140625" style="13" customWidth="1"/>
    <col min="18" max="18" width="0.9921875" style="13" customWidth="1"/>
    <col min="19" max="19" width="3.140625" style="13" customWidth="1"/>
    <col min="20" max="20" width="10.00390625" style="13" customWidth="1"/>
    <col min="21" max="22" width="2.28125" style="13" customWidth="1"/>
    <col min="23" max="23" width="10.00390625" style="13" customWidth="1"/>
    <col min="24" max="24" width="3.140625" style="13" customWidth="1"/>
    <col min="25" max="25" width="0.9921875" style="13" customWidth="1"/>
    <col min="26" max="26" width="3.140625" style="13" customWidth="1"/>
    <col min="27" max="27" width="10.00390625" style="13" customWidth="1"/>
    <col min="28" max="28" width="0.9921875" style="13" customWidth="1"/>
    <col min="29" max="29" width="10.00390625" style="13" customWidth="1"/>
    <col min="30" max="30" width="6.7109375" style="13" customWidth="1"/>
    <col min="31" max="16384" width="9.140625" style="13" customWidth="1"/>
  </cols>
  <sheetData>
    <row r="1" ht="4.5" customHeight="1" thickBot="1"/>
    <row r="2" spans="2:27" ht="13.5" thickBot="1">
      <c r="B2" s="382" t="s">
        <v>3</v>
      </c>
      <c r="C2" s="383"/>
      <c r="D2" s="383"/>
      <c r="E2" s="383"/>
      <c r="F2" s="384"/>
      <c r="I2" s="382" t="s">
        <v>4</v>
      </c>
      <c r="J2" s="383"/>
      <c r="K2" s="383"/>
      <c r="L2" s="383"/>
      <c r="M2" s="384"/>
      <c r="P2" s="382" t="s">
        <v>5</v>
      </c>
      <c r="Q2" s="383"/>
      <c r="R2" s="383"/>
      <c r="S2" s="383"/>
      <c r="T2" s="384"/>
      <c r="W2" s="382" t="s">
        <v>6</v>
      </c>
      <c r="X2" s="383"/>
      <c r="Y2" s="383"/>
      <c r="Z2" s="383"/>
      <c r="AA2" s="384"/>
    </row>
    <row r="3" ht="4.5" customHeight="1"/>
    <row r="4" spans="2:27" ht="12.75">
      <c r="B4" s="15" t="str">
        <f>'- A -'!B6</f>
        <v>BALLERS</v>
      </c>
      <c r="C4" s="31">
        <f>IF('- A -'!C6&lt;&gt;"",'- A -'!C6,"")</f>
        <v>64</v>
      </c>
      <c r="D4" s="17"/>
      <c r="E4" s="31">
        <f>IF('- A -'!E6&lt;&gt;"",'- A -'!E6,"")</f>
        <v>35</v>
      </c>
      <c r="F4" s="16" t="str">
        <f>'- A -'!F6</f>
        <v>CANELA PASIÓN</v>
      </c>
      <c r="G4" s="15"/>
      <c r="H4" s="15"/>
      <c r="I4" s="15" t="str">
        <f>'- B -'!B6</f>
        <v>LOS JUECES</v>
      </c>
      <c r="J4" s="31">
        <f>IF('- B -'!C6&lt;&gt;"",'- B -'!C6,"")</f>
        <v>67</v>
      </c>
      <c r="K4" s="27"/>
      <c r="L4" s="31">
        <f>IF('- B -'!E6&lt;&gt;"",'- B -'!E6,"")</f>
        <v>31</v>
      </c>
      <c r="M4" s="16" t="str">
        <f>'- B -'!F6</f>
        <v>FCE</v>
      </c>
      <c r="N4" s="15"/>
      <c r="O4" s="15"/>
      <c r="P4" s="15" t="e">
        <f>#REF!</f>
        <v>#REF!</v>
      </c>
      <c r="Q4" s="31" t="e">
        <f>IF(#REF!&lt;&gt;"",#REF!,"")</f>
        <v>#REF!</v>
      </c>
      <c r="R4" s="27"/>
      <c r="S4" s="31" t="e">
        <f>IF(#REF!&lt;&gt;"",#REF!,"")</f>
        <v>#REF!</v>
      </c>
      <c r="T4" s="16" t="e">
        <f>#REF!</f>
        <v>#REF!</v>
      </c>
      <c r="W4" s="15" t="e">
        <f>#REF!</f>
        <v>#REF!</v>
      </c>
      <c r="X4" s="31" t="e">
        <f>IF(#REF!&lt;&gt;"",#REF!,"")</f>
        <v>#REF!</v>
      </c>
      <c r="Y4" s="27"/>
      <c r="Z4" s="31" t="e">
        <f>IF(#REF!&lt;&gt;"",#REF!,"")</f>
        <v>#REF!</v>
      </c>
      <c r="AA4" s="16" t="e">
        <f>#REF!</f>
        <v>#REF!</v>
      </c>
    </row>
    <row r="5" spans="2:26" ht="4.5" customHeight="1">
      <c r="B5" s="15"/>
      <c r="C5" s="17"/>
      <c r="D5" s="17"/>
      <c r="E5" s="17"/>
      <c r="F5" s="16"/>
      <c r="G5" s="15"/>
      <c r="H5" s="15"/>
      <c r="J5" s="27"/>
      <c r="K5" s="27"/>
      <c r="L5" s="27"/>
      <c r="N5" s="15"/>
      <c r="O5" s="15"/>
      <c r="Q5" s="27"/>
      <c r="R5" s="27"/>
      <c r="S5" s="27"/>
      <c r="X5" s="27"/>
      <c r="Y5" s="27"/>
      <c r="Z5" s="27"/>
    </row>
    <row r="6" spans="2:27" ht="12.75">
      <c r="B6" s="15" t="str">
        <f>'- A -'!B7</f>
        <v>BASQUETEROS UN</v>
      </c>
      <c r="C6" s="31">
        <f>IF('- A -'!C7&lt;&gt;"",'- A -'!C7,"")</f>
        <v>50</v>
      </c>
      <c r="D6" s="17"/>
      <c r="E6" s="31">
        <f>IF('- A -'!E7&lt;&gt;"",'- A -'!E7,"")</f>
        <v>14</v>
      </c>
      <c r="F6" s="16" t="str">
        <f>'- A -'!F7</f>
        <v>LATONEROS</v>
      </c>
      <c r="G6" s="15"/>
      <c r="H6" s="15"/>
      <c r="I6" s="15" t="str">
        <f>'- B -'!B7</f>
        <v>SPARSES</v>
      </c>
      <c r="J6" s="31">
        <f>IF('- B -'!C7&lt;&gt;"",'- B -'!C7,"")</f>
        <v>9</v>
      </c>
      <c r="K6" s="27"/>
      <c r="L6" s="31">
        <f>IF('- B -'!E7&lt;&gt;"",'- B -'!E7,"")</f>
        <v>59</v>
      </c>
      <c r="M6" s="16" t="str">
        <f>'- B -'!F7</f>
        <v>CIENCIAS I</v>
      </c>
      <c r="N6" s="15"/>
      <c r="O6" s="15"/>
      <c r="P6" s="15" t="e">
        <f>#REF!</f>
        <v>#REF!</v>
      </c>
      <c r="Q6" s="31" t="e">
        <f>IF(#REF!&lt;&gt;"",#REF!,"")</f>
        <v>#REF!</v>
      </c>
      <c r="R6" s="27"/>
      <c r="S6" s="31" t="e">
        <f>IF(#REF!&lt;&gt;"",#REF!,"")</f>
        <v>#REF!</v>
      </c>
      <c r="T6" s="16" t="e">
        <f>#REF!</f>
        <v>#REF!</v>
      </c>
      <c r="W6" s="15" t="e">
        <f>#REF!</f>
        <v>#REF!</v>
      </c>
      <c r="X6" s="31" t="e">
        <f>IF(#REF!&lt;&gt;"",#REF!,"")</f>
        <v>#REF!</v>
      </c>
      <c r="Y6" s="27"/>
      <c r="Z6" s="31" t="e">
        <f>IF(#REF!&lt;&gt;"",#REF!,"")</f>
        <v>#REF!</v>
      </c>
      <c r="AA6" s="16" t="e">
        <f>#REF!</f>
        <v>#REF!</v>
      </c>
    </row>
    <row r="7" spans="2:26" ht="4.5" customHeight="1">
      <c r="B7" s="15"/>
      <c r="C7" s="17"/>
      <c r="D7" s="17"/>
      <c r="E7" s="17"/>
      <c r="F7" s="16"/>
      <c r="G7" s="15"/>
      <c r="H7" s="15"/>
      <c r="J7" s="27"/>
      <c r="K7" s="27"/>
      <c r="L7" s="27"/>
      <c r="N7" s="15"/>
      <c r="O7" s="15"/>
      <c r="Q7" s="27"/>
      <c r="R7" s="27"/>
      <c r="S7" s="27"/>
      <c r="X7" s="27"/>
      <c r="Y7" s="27"/>
      <c r="Z7" s="27"/>
    </row>
    <row r="8" spans="2:27" ht="12.75">
      <c r="B8" s="15" t="str">
        <f>'- A -'!B8</f>
        <v>BLACK AND WHITE POWER</v>
      </c>
      <c r="C8" s="31">
        <f>IF('- A -'!C8&lt;&gt;"",'- A -'!C8,"")</f>
        <v>0</v>
      </c>
      <c r="D8" s="17"/>
      <c r="E8" s="31">
        <f>IF('- A -'!E8&lt;&gt;"",'- A -'!E8,"")</f>
        <v>20</v>
      </c>
      <c r="F8" s="16" t="str">
        <f>'- A -'!F8</f>
        <v>MAÑANA LE PAGO</v>
      </c>
      <c r="G8" s="15"/>
      <c r="H8" s="15"/>
      <c r="I8" s="15" t="str">
        <f>'- B -'!B8</f>
        <v>SCORPIONS</v>
      </c>
      <c r="J8" s="31">
        <f>IF('- B -'!C8&lt;&gt;"",'- B -'!C8,"")</f>
        <v>20</v>
      </c>
      <c r="K8" s="27"/>
      <c r="L8" s="31">
        <f>IF('- B -'!E8&lt;&gt;"",'- B -'!E8,"")</f>
        <v>0</v>
      </c>
      <c r="M8" s="16" t="str">
        <f>'- B -'!F8</f>
        <v>UNALAKERS</v>
      </c>
      <c r="N8" s="15"/>
      <c r="O8" s="15"/>
      <c r="P8" s="15" t="e">
        <f>#REF!</f>
        <v>#REF!</v>
      </c>
      <c r="Q8" s="31" t="e">
        <f>IF(#REF!&lt;&gt;"",#REF!,"")</f>
        <v>#REF!</v>
      </c>
      <c r="R8" s="27"/>
      <c r="S8" s="31" t="e">
        <f>IF(#REF!&lt;&gt;"",#REF!,"")</f>
        <v>#REF!</v>
      </c>
      <c r="T8" s="16" t="e">
        <f>#REF!</f>
        <v>#REF!</v>
      </c>
      <c r="W8" s="15" t="e">
        <f>#REF!</f>
        <v>#REF!</v>
      </c>
      <c r="X8" s="31" t="e">
        <f>IF(#REF!&lt;&gt;"",#REF!,"")</f>
        <v>#REF!</v>
      </c>
      <c r="Y8" s="27"/>
      <c r="Z8" s="31" t="e">
        <f>IF(#REF!&lt;&gt;"",#REF!,"")</f>
        <v>#REF!</v>
      </c>
      <c r="AA8" s="16" t="e">
        <f>#REF!</f>
        <v>#REF!</v>
      </c>
    </row>
    <row r="9" spans="2:26" ht="4.5" customHeight="1">
      <c r="B9" s="15"/>
      <c r="C9" s="17"/>
      <c r="D9" s="17"/>
      <c r="E9" s="17"/>
      <c r="F9" s="16"/>
      <c r="G9" s="15"/>
      <c r="H9" s="15"/>
      <c r="J9" s="27"/>
      <c r="K9" s="27"/>
      <c r="L9" s="27"/>
      <c r="N9" s="15"/>
      <c r="O9" s="15"/>
      <c r="Q9" s="27"/>
      <c r="R9" s="27"/>
      <c r="S9" s="27"/>
      <c r="X9" s="27"/>
      <c r="Y9" s="27"/>
      <c r="Z9" s="27"/>
    </row>
    <row r="10" spans="2:27" ht="12.75">
      <c r="B10" s="15" t="str">
        <f>'- A -'!B9</f>
        <v>BALLERS</v>
      </c>
      <c r="C10" s="31">
        <f>IF('- A -'!C9&lt;&gt;"",'- A -'!C9,"")</f>
        <v>59</v>
      </c>
      <c r="D10" s="17"/>
      <c r="E10" s="31">
        <f>IF('- A -'!E9&lt;&gt;"",'- A -'!E9,"")</f>
        <v>43</v>
      </c>
      <c r="F10" s="16" t="str">
        <f>'- A -'!F9</f>
        <v>BASQUETEROS UN</v>
      </c>
      <c r="G10" s="15"/>
      <c r="H10" s="15"/>
      <c r="I10" s="15" t="str">
        <f>'- B -'!B9</f>
        <v>LOS JUECES</v>
      </c>
      <c r="J10" s="31">
        <f>IF('- B -'!C9&lt;&gt;"",'- B -'!C9,"")</f>
        <v>84</v>
      </c>
      <c r="K10" s="27"/>
      <c r="L10" s="31">
        <f>IF('- B -'!E9&lt;&gt;"",'- B -'!E9,"")</f>
        <v>14</v>
      </c>
      <c r="M10" s="16" t="str">
        <f>'- B -'!F9</f>
        <v>SPARSES</v>
      </c>
      <c r="N10" s="15"/>
      <c r="O10" s="15"/>
      <c r="P10" s="15" t="e">
        <f>#REF!</f>
        <v>#REF!</v>
      </c>
      <c r="Q10" s="31" t="e">
        <f>IF(#REF!&lt;&gt;"",#REF!,"")</f>
        <v>#REF!</v>
      </c>
      <c r="R10" s="27"/>
      <c r="S10" s="31" t="e">
        <f>IF(#REF!&lt;&gt;"",#REF!,"")</f>
        <v>#REF!</v>
      </c>
      <c r="T10" s="16" t="e">
        <f>#REF!</f>
        <v>#REF!</v>
      </c>
      <c r="W10" s="15" t="e">
        <f>#REF!</f>
        <v>#REF!</v>
      </c>
      <c r="X10" s="31" t="e">
        <f>IF(#REF!&lt;&gt;"",#REF!,"")</f>
        <v>#REF!</v>
      </c>
      <c r="Y10" s="27"/>
      <c r="Z10" s="31" t="e">
        <f>IF(#REF!&lt;&gt;"",#REF!,"")</f>
        <v>#REF!</v>
      </c>
      <c r="AA10" s="16" t="e">
        <f>#REF!</f>
        <v>#REF!</v>
      </c>
    </row>
    <row r="11" spans="2:27" ht="4.5" customHeight="1">
      <c r="B11" s="15"/>
      <c r="C11" s="17"/>
      <c r="D11" s="17"/>
      <c r="E11" s="17"/>
      <c r="F11" s="16"/>
      <c r="G11" s="15"/>
      <c r="H11" s="15"/>
      <c r="I11" s="15"/>
      <c r="J11" s="27"/>
      <c r="K11" s="27"/>
      <c r="L11" s="27"/>
      <c r="M11" s="16"/>
      <c r="N11" s="15"/>
      <c r="O11" s="15"/>
      <c r="P11" s="15"/>
      <c r="Q11" s="27"/>
      <c r="R11" s="27"/>
      <c r="S11" s="27"/>
      <c r="T11" s="16"/>
      <c r="W11" s="15"/>
      <c r="X11" s="27"/>
      <c r="Y11" s="27"/>
      <c r="Z11" s="27"/>
      <c r="AA11" s="16"/>
    </row>
    <row r="12" spans="2:27" ht="12.75">
      <c r="B12" s="15" t="str">
        <f>'- A -'!B10</f>
        <v>CANELA PASIÓN</v>
      </c>
      <c r="C12" s="31">
        <f>IF('- A -'!C10&lt;&gt;"",'- A -'!C10,"")</f>
        <v>20</v>
      </c>
      <c r="D12" s="17"/>
      <c r="E12" s="31">
        <f>IF('- A -'!E10&lt;&gt;"",'- A -'!E10,"")</f>
        <v>0</v>
      </c>
      <c r="F12" s="16" t="str">
        <f>'- A -'!F10</f>
        <v>BLACK AND WHITE POWER</v>
      </c>
      <c r="G12" s="15"/>
      <c r="H12" s="15"/>
      <c r="I12" s="15" t="str">
        <f>'- B -'!B10</f>
        <v>FCE</v>
      </c>
      <c r="J12" s="31">
        <f>IF('- B -'!C10&lt;&gt;"",'- B -'!C10,"")</f>
        <v>61</v>
      </c>
      <c r="K12" s="27"/>
      <c r="L12" s="31">
        <f>IF('- B -'!E10&lt;&gt;"",'- B -'!E10,"")</f>
        <v>27</v>
      </c>
      <c r="M12" s="16" t="str">
        <f>'- B -'!F10</f>
        <v>SCORPIONS</v>
      </c>
      <c r="N12" s="15"/>
      <c r="O12" s="15"/>
      <c r="P12" s="15" t="e">
        <f>#REF!</f>
        <v>#REF!</v>
      </c>
      <c r="Q12" s="31" t="e">
        <f>IF(#REF!&lt;&gt;"",#REF!,"")</f>
        <v>#REF!</v>
      </c>
      <c r="R12" s="27"/>
      <c r="S12" s="31" t="e">
        <f>IF(#REF!&lt;&gt;"",#REF!,"")</f>
        <v>#REF!</v>
      </c>
      <c r="T12" s="16" t="e">
        <f>#REF!</f>
        <v>#REF!</v>
      </c>
      <c r="W12" s="15" t="e">
        <f>#REF!</f>
        <v>#REF!</v>
      </c>
      <c r="X12" s="31" t="e">
        <f>IF(#REF!&lt;&gt;"",#REF!,"")</f>
        <v>#REF!</v>
      </c>
      <c r="Y12" s="27"/>
      <c r="Z12" s="31" t="e">
        <f>IF(#REF!&lt;&gt;"",#REF!,"")</f>
        <v>#REF!</v>
      </c>
      <c r="AA12" s="16" t="e">
        <f>#REF!</f>
        <v>#REF!</v>
      </c>
    </row>
    <row r="13" spans="2:27" ht="4.5" customHeight="1">
      <c r="B13" s="15"/>
      <c r="C13" s="17"/>
      <c r="D13" s="17"/>
      <c r="E13" s="17"/>
      <c r="F13" s="16"/>
      <c r="G13" s="15"/>
      <c r="H13" s="15"/>
      <c r="I13" s="15"/>
      <c r="J13" s="27"/>
      <c r="K13" s="27"/>
      <c r="L13" s="27"/>
      <c r="M13" s="16"/>
      <c r="N13" s="15"/>
      <c r="O13" s="15"/>
      <c r="P13" s="15"/>
      <c r="Q13" s="27"/>
      <c r="R13" s="27"/>
      <c r="S13" s="27"/>
      <c r="T13" s="16"/>
      <c r="W13" s="15"/>
      <c r="X13" s="27"/>
      <c r="Y13" s="27"/>
      <c r="Z13" s="27"/>
      <c r="AA13" s="16"/>
    </row>
    <row r="14" spans="2:27" ht="12.75">
      <c r="B14" s="15" t="str">
        <f>'- A -'!B11</f>
        <v>LATONEROS</v>
      </c>
      <c r="C14" s="31">
        <f>IF('- A -'!C11&lt;&gt;"",'- A -'!C11,"")</f>
        <v>26</v>
      </c>
      <c r="D14" s="17"/>
      <c r="E14" s="31">
        <f>IF('- A -'!E11&lt;&gt;"",'- A -'!E11,"")</f>
        <v>29</v>
      </c>
      <c r="F14" s="16" t="str">
        <f>'- A -'!F11</f>
        <v>CIENCIAS II</v>
      </c>
      <c r="G14" s="15"/>
      <c r="H14" s="15"/>
      <c r="I14" s="15" t="str">
        <f>'- B -'!B11</f>
        <v>CIENCIAS I</v>
      </c>
      <c r="J14" s="31">
        <f>IF('- B -'!C11&lt;&gt;"",'- B -'!C11,"")</f>
        <v>99</v>
      </c>
      <c r="K14" s="27"/>
      <c r="L14" s="31">
        <f>IF('- B -'!E11&lt;&gt;"",'- B -'!E11,"")</f>
        <v>7</v>
      </c>
      <c r="M14" s="16" t="str">
        <f>'- B -'!F11</f>
        <v>OWLS</v>
      </c>
      <c r="N14" s="15"/>
      <c r="O14" s="15"/>
      <c r="P14" s="15" t="e">
        <f>#REF!</f>
        <v>#REF!</v>
      </c>
      <c r="Q14" s="31" t="e">
        <f>IF(#REF!&lt;&gt;"",#REF!,"")</f>
        <v>#REF!</v>
      </c>
      <c r="R14" s="27"/>
      <c r="S14" s="31" t="e">
        <f>IF(#REF!&lt;&gt;"",#REF!,"")</f>
        <v>#REF!</v>
      </c>
      <c r="T14" s="16" t="e">
        <f>#REF!</f>
        <v>#REF!</v>
      </c>
      <c r="W14" s="15" t="e">
        <f>#REF!</f>
        <v>#REF!</v>
      </c>
      <c r="X14" s="31" t="e">
        <f>IF(#REF!&lt;&gt;"",#REF!,"")</f>
        <v>#REF!</v>
      </c>
      <c r="Y14" s="27"/>
      <c r="Z14" s="31" t="e">
        <f>IF(#REF!&lt;&gt;"",#REF!,"")</f>
        <v>#REF!</v>
      </c>
      <c r="AA14" s="16" t="e">
        <f>#REF!</f>
        <v>#REF!</v>
      </c>
    </row>
    <row r="15" ht="4.5" customHeight="1" thickBot="1"/>
    <row r="16" spans="2:27" ht="13.5" thickBot="1">
      <c r="B16" s="382" t="s">
        <v>10</v>
      </c>
      <c r="C16" s="383"/>
      <c r="D16" s="383"/>
      <c r="E16" s="383"/>
      <c r="F16" s="384"/>
      <c r="I16" s="382" t="s">
        <v>9</v>
      </c>
      <c r="J16" s="383"/>
      <c r="K16" s="383"/>
      <c r="L16" s="383"/>
      <c r="M16" s="384"/>
      <c r="P16" s="382" t="s">
        <v>8</v>
      </c>
      <c r="Q16" s="383"/>
      <c r="R16" s="383"/>
      <c r="S16" s="383"/>
      <c r="T16" s="384"/>
      <c r="W16" s="382" t="s">
        <v>7</v>
      </c>
      <c r="X16" s="383"/>
      <c r="Y16" s="383"/>
      <c r="Z16" s="383"/>
      <c r="AA16" s="384"/>
    </row>
    <row r="17" ht="4.5" customHeight="1"/>
    <row r="18" spans="2:27" ht="12.75">
      <c r="B18" s="15" t="e">
        <f>#REF!</f>
        <v>#REF!</v>
      </c>
      <c r="C18" s="31" t="e">
        <f>IF(#REF!&lt;&gt;"",#REF!,"")</f>
        <v>#REF!</v>
      </c>
      <c r="D18" s="17"/>
      <c r="E18" s="31" t="e">
        <f>IF(#REF!&lt;&gt;"",#REF!,"")</f>
        <v>#REF!</v>
      </c>
      <c r="F18" s="16" t="e">
        <f>#REF!</f>
        <v>#REF!</v>
      </c>
      <c r="G18" s="15"/>
      <c r="H18" s="15"/>
      <c r="I18" s="15" t="e">
        <f>#REF!</f>
        <v>#REF!</v>
      </c>
      <c r="J18" s="31" t="e">
        <f>IF(#REF!&lt;&gt;"",#REF!,"")</f>
        <v>#REF!</v>
      </c>
      <c r="K18" s="27"/>
      <c r="L18" s="31" t="e">
        <f>IF(#REF!&lt;&gt;"",#REF!,"")</f>
        <v>#REF!</v>
      </c>
      <c r="M18" s="16" t="e">
        <f>#REF!</f>
        <v>#REF!</v>
      </c>
      <c r="N18" s="15"/>
      <c r="O18" s="15"/>
      <c r="P18" s="15" t="e">
        <f>#REF!</f>
        <v>#REF!</v>
      </c>
      <c r="Q18" s="31" t="e">
        <f>IF(#REF!&lt;&gt;"",#REF!,"")</f>
        <v>#REF!</v>
      </c>
      <c r="R18" s="27"/>
      <c r="S18" s="31" t="e">
        <f>IF(#REF!&lt;&gt;"",#REF!,"")</f>
        <v>#REF!</v>
      </c>
      <c r="T18" s="16" t="e">
        <f>#REF!</f>
        <v>#REF!</v>
      </c>
      <c r="W18" s="26" t="e">
        <f>#REF!</f>
        <v>#REF!</v>
      </c>
      <c r="X18" s="31" t="e">
        <f>IF(#REF!&lt;&gt;"",#REF!,"")</f>
        <v>#REF!</v>
      </c>
      <c r="Y18" s="27"/>
      <c r="Z18" s="31" t="e">
        <f>IF(#REF!&lt;&gt;"",#REF!,"")</f>
        <v>#REF!</v>
      </c>
      <c r="AA18" s="16" t="e">
        <f>#REF!</f>
        <v>#REF!</v>
      </c>
    </row>
    <row r="19" spans="3:26" ht="4.5" customHeight="1">
      <c r="C19" s="17"/>
      <c r="D19" s="17"/>
      <c r="E19" s="17"/>
      <c r="G19" s="15"/>
      <c r="H19" s="15"/>
      <c r="J19" s="27"/>
      <c r="K19" s="27"/>
      <c r="L19" s="27"/>
      <c r="N19" s="15"/>
      <c r="O19" s="15"/>
      <c r="Q19" s="27"/>
      <c r="R19" s="27"/>
      <c r="S19" s="27"/>
      <c r="W19" s="35"/>
      <c r="X19" s="27"/>
      <c r="Y19" s="27"/>
      <c r="Z19" s="27"/>
    </row>
    <row r="20" spans="2:27" ht="12.75">
      <c r="B20" s="15" t="e">
        <f>#REF!</f>
        <v>#REF!</v>
      </c>
      <c r="C20" s="31" t="e">
        <f>IF(#REF!&lt;&gt;"",#REF!,"")</f>
        <v>#REF!</v>
      </c>
      <c r="D20" s="17"/>
      <c r="E20" s="31" t="e">
        <f>IF(#REF!&lt;&gt;"",#REF!,"")</f>
        <v>#REF!</v>
      </c>
      <c r="F20" s="16" t="e">
        <f>#REF!</f>
        <v>#REF!</v>
      </c>
      <c r="G20" s="15"/>
      <c r="H20" s="15"/>
      <c r="I20" s="15" t="e">
        <f>#REF!</f>
        <v>#REF!</v>
      </c>
      <c r="J20" s="31" t="e">
        <f>IF(#REF!&lt;&gt;"",#REF!,"")</f>
        <v>#REF!</v>
      </c>
      <c r="K20" s="27"/>
      <c r="L20" s="31" t="e">
        <f>IF(#REF!&lt;&gt;"",#REF!,"")</f>
        <v>#REF!</v>
      </c>
      <c r="M20" s="16" t="e">
        <f>#REF!</f>
        <v>#REF!</v>
      </c>
      <c r="N20" s="15"/>
      <c r="O20" s="15"/>
      <c r="P20" s="15" t="e">
        <f>#REF!</f>
        <v>#REF!</v>
      </c>
      <c r="Q20" s="31" t="e">
        <f>IF(#REF!&lt;&gt;"",#REF!,"")</f>
        <v>#REF!</v>
      </c>
      <c r="R20" s="27"/>
      <c r="S20" s="31" t="e">
        <f>IF(#REF!&lt;&gt;"",#REF!,"")</f>
        <v>#REF!</v>
      </c>
      <c r="T20" s="16" t="e">
        <f>#REF!</f>
        <v>#REF!</v>
      </c>
      <c r="W20" s="26" t="e">
        <f>#REF!</f>
        <v>#REF!</v>
      </c>
      <c r="X20" s="31" t="e">
        <f>IF(#REF!&lt;&gt;"",#REF!,"")</f>
        <v>#REF!</v>
      </c>
      <c r="Y20" s="27"/>
      <c r="Z20" s="31" t="e">
        <f>IF(#REF!&lt;&gt;"",#REF!,"")</f>
        <v>#REF!</v>
      </c>
      <c r="AA20" s="16" t="e">
        <f>#REF!</f>
        <v>#REF!</v>
      </c>
    </row>
    <row r="21" spans="3:26" ht="4.5" customHeight="1">
      <c r="C21" s="17"/>
      <c r="D21" s="17"/>
      <c r="E21" s="17"/>
      <c r="G21" s="15"/>
      <c r="H21" s="15"/>
      <c r="J21" s="27"/>
      <c r="K21" s="27"/>
      <c r="L21" s="27"/>
      <c r="N21" s="15"/>
      <c r="O21" s="15"/>
      <c r="Q21" s="27"/>
      <c r="R21" s="27"/>
      <c r="S21" s="27"/>
      <c r="W21" s="35"/>
      <c r="X21" s="27"/>
      <c r="Y21" s="27"/>
      <c r="Z21" s="27"/>
    </row>
    <row r="22" spans="2:27" ht="12.75">
      <c r="B22" s="15" t="e">
        <f>#REF!</f>
        <v>#REF!</v>
      </c>
      <c r="C22" s="31" t="e">
        <f>IF(#REF!&lt;&gt;"",#REF!,"")</f>
        <v>#REF!</v>
      </c>
      <c r="D22" s="17"/>
      <c r="E22" s="31" t="e">
        <f>IF(#REF!&lt;&gt;"",#REF!,"")</f>
        <v>#REF!</v>
      </c>
      <c r="F22" s="16" t="e">
        <f>#REF!</f>
        <v>#REF!</v>
      </c>
      <c r="G22" s="15"/>
      <c r="H22" s="15"/>
      <c r="I22" s="15" t="e">
        <f>#REF!</f>
        <v>#REF!</v>
      </c>
      <c r="J22" s="31" t="e">
        <f>IF(#REF!&lt;&gt;"",#REF!,"")</f>
        <v>#REF!</v>
      </c>
      <c r="K22" s="27"/>
      <c r="L22" s="31" t="e">
        <f>IF(#REF!&lt;&gt;"",#REF!,"")</f>
        <v>#REF!</v>
      </c>
      <c r="M22" s="16" t="e">
        <f>#REF!</f>
        <v>#REF!</v>
      </c>
      <c r="N22" s="15"/>
      <c r="O22" s="15"/>
      <c r="P22" s="15" t="e">
        <f>#REF!</f>
        <v>#REF!</v>
      </c>
      <c r="Q22" s="31" t="e">
        <f>IF(#REF!&lt;&gt;"",#REF!,"")</f>
        <v>#REF!</v>
      </c>
      <c r="R22" s="27"/>
      <c r="S22" s="31" t="e">
        <f>IF(#REF!&lt;&gt;"",#REF!,"")</f>
        <v>#REF!</v>
      </c>
      <c r="T22" s="16" t="e">
        <f>#REF!</f>
        <v>#REF!</v>
      </c>
      <c r="W22" s="26" t="e">
        <f>#REF!</f>
        <v>#REF!</v>
      </c>
      <c r="X22" s="31" t="e">
        <f>IF(#REF!&lt;&gt;"",#REF!,"")</f>
        <v>#REF!</v>
      </c>
      <c r="Y22" s="27"/>
      <c r="Z22" s="31" t="e">
        <f>IF(#REF!&lt;&gt;"",#REF!,"")</f>
        <v>#REF!</v>
      </c>
      <c r="AA22" s="16" t="e">
        <f>#REF!</f>
        <v>#REF!</v>
      </c>
    </row>
    <row r="23" spans="3:26" ht="4.5" customHeight="1">
      <c r="C23" s="17"/>
      <c r="D23" s="17"/>
      <c r="E23" s="17"/>
      <c r="G23" s="15"/>
      <c r="H23" s="15"/>
      <c r="J23" s="27"/>
      <c r="K23" s="27"/>
      <c r="L23" s="27"/>
      <c r="N23" s="15"/>
      <c r="O23" s="15"/>
      <c r="Q23" s="27"/>
      <c r="R23" s="27"/>
      <c r="S23" s="27"/>
      <c r="W23" s="35"/>
      <c r="X23" s="27"/>
      <c r="Y23" s="27"/>
      <c r="Z23" s="27"/>
    </row>
    <row r="24" spans="2:27" ht="12.75">
      <c r="B24" s="15" t="e">
        <f>#REF!</f>
        <v>#REF!</v>
      </c>
      <c r="C24" s="31" t="e">
        <f>IF(#REF!&lt;&gt;"",#REF!,"")</f>
        <v>#REF!</v>
      </c>
      <c r="D24" s="17"/>
      <c r="E24" s="31" t="e">
        <f>IF(#REF!&lt;&gt;"",#REF!,"")</f>
        <v>#REF!</v>
      </c>
      <c r="F24" s="16" t="e">
        <f>#REF!</f>
        <v>#REF!</v>
      </c>
      <c r="G24" s="15"/>
      <c r="H24" s="15"/>
      <c r="I24" s="15" t="e">
        <f>#REF!</f>
        <v>#REF!</v>
      </c>
      <c r="J24" s="31" t="e">
        <f>IF(#REF!&lt;&gt;"",#REF!,"")</f>
        <v>#REF!</v>
      </c>
      <c r="K24" s="27"/>
      <c r="L24" s="31" t="e">
        <f>IF(#REF!&lt;&gt;"",#REF!,"")</f>
        <v>#REF!</v>
      </c>
      <c r="M24" s="16" t="e">
        <f>#REF!</f>
        <v>#REF!</v>
      </c>
      <c r="N24" s="15"/>
      <c r="O24" s="15"/>
      <c r="P24" s="15" t="e">
        <f>#REF!</f>
        <v>#REF!</v>
      </c>
      <c r="Q24" s="31" t="e">
        <f>IF(#REF!&lt;&gt;"",#REF!,"")</f>
        <v>#REF!</v>
      </c>
      <c r="R24" s="27"/>
      <c r="S24" s="31" t="e">
        <f>IF(#REF!&lt;&gt;"",#REF!,"")</f>
        <v>#REF!</v>
      </c>
      <c r="T24" s="16" t="e">
        <f>#REF!</f>
        <v>#REF!</v>
      </c>
      <c r="W24" s="26" t="e">
        <f>#REF!</f>
        <v>#REF!</v>
      </c>
      <c r="X24" s="31" t="e">
        <f>IF(#REF!&lt;&gt;"",#REF!,"")</f>
        <v>#REF!</v>
      </c>
      <c r="Y24" s="27"/>
      <c r="Z24" s="31" t="e">
        <f>IF(#REF!&lt;&gt;"",#REF!,"")</f>
        <v>#REF!</v>
      </c>
      <c r="AA24" s="16" t="e">
        <f>#REF!</f>
        <v>#REF!</v>
      </c>
    </row>
    <row r="25" spans="2:27" ht="4.5" customHeight="1">
      <c r="B25" s="15"/>
      <c r="C25" s="17"/>
      <c r="D25" s="17"/>
      <c r="E25" s="17"/>
      <c r="F25" s="16"/>
      <c r="G25" s="15"/>
      <c r="H25" s="15"/>
      <c r="I25" s="15"/>
      <c r="J25" s="27"/>
      <c r="K25" s="27"/>
      <c r="L25" s="27"/>
      <c r="M25" s="16"/>
      <c r="N25" s="15"/>
      <c r="O25" s="15"/>
      <c r="P25" s="15"/>
      <c r="Q25" s="27"/>
      <c r="R25" s="27"/>
      <c r="S25" s="27"/>
      <c r="T25" s="16"/>
      <c r="W25" s="26"/>
      <c r="X25" s="27"/>
      <c r="Y25" s="27"/>
      <c r="Z25" s="27"/>
      <c r="AA25" s="16"/>
    </row>
    <row r="26" spans="2:27" ht="12.75">
      <c r="B26" s="15" t="e">
        <f>#REF!</f>
        <v>#REF!</v>
      </c>
      <c r="C26" s="31" t="e">
        <f>IF(#REF!&lt;&gt;"",#REF!,"")</f>
        <v>#REF!</v>
      </c>
      <c r="D26" s="17"/>
      <c r="E26" s="31" t="e">
        <f>IF(#REF!&lt;&gt;"",#REF!,"")</f>
        <v>#REF!</v>
      </c>
      <c r="F26" s="16" t="e">
        <f>#REF!</f>
        <v>#REF!</v>
      </c>
      <c r="G26" s="15"/>
      <c r="H26" s="15"/>
      <c r="I26" s="15" t="e">
        <f>#REF!</f>
        <v>#REF!</v>
      </c>
      <c r="J26" s="31" t="e">
        <f>IF(#REF!&lt;&gt;"",#REF!,"")</f>
        <v>#REF!</v>
      </c>
      <c r="K26" s="27"/>
      <c r="L26" s="31" t="e">
        <f>IF(#REF!&lt;&gt;"",#REF!,"")</f>
        <v>#REF!</v>
      </c>
      <c r="M26" s="16" t="e">
        <f>#REF!</f>
        <v>#REF!</v>
      </c>
      <c r="N26" s="15"/>
      <c r="O26" s="15"/>
      <c r="P26" s="15" t="e">
        <f>#REF!</f>
        <v>#REF!</v>
      </c>
      <c r="Q26" s="31" t="e">
        <f>IF(#REF!&lt;&gt;"",#REF!,"")</f>
        <v>#REF!</v>
      </c>
      <c r="R26" s="27"/>
      <c r="S26" s="31" t="e">
        <f>IF(#REF!&lt;&gt;"",#REF!,"")</f>
        <v>#REF!</v>
      </c>
      <c r="T26" s="16" t="e">
        <f>#REF!</f>
        <v>#REF!</v>
      </c>
      <c r="W26" s="26" t="e">
        <f>#REF!</f>
        <v>#REF!</v>
      </c>
      <c r="X26" s="31" t="e">
        <f>IF(#REF!&lt;&gt;"",#REF!,"")</f>
        <v>#REF!</v>
      </c>
      <c r="Y26" s="27"/>
      <c r="Z26" s="31" t="e">
        <f>IF(#REF!&lt;&gt;"",#REF!,"")</f>
        <v>#REF!</v>
      </c>
      <c r="AA26" s="16" t="e">
        <f>#REF!</f>
        <v>#REF!</v>
      </c>
    </row>
    <row r="27" spans="2:27" ht="4.5" customHeight="1">
      <c r="B27" s="15"/>
      <c r="C27" s="17"/>
      <c r="D27" s="17"/>
      <c r="E27" s="17"/>
      <c r="F27" s="16"/>
      <c r="G27" s="15"/>
      <c r="H27" s="15"/>
      <c r="I27" s="15"/>
      <c r="J27" s="27"/>
      <c r="K27" s="27"/>
      <c r="L27" s="27"/>
      <c r="M27" s="16"/>
      <c r="N27" s="15"/>
      <c r="O27" s="15"/>
      <c r="P27" s="15"/>
      <c r="Q27" s="27"/>
      <c r="R27" s="27"/>
      <c r="S27" s="27"/>
      <c r="T27" s="16"/>
      <c r="W27" s="26"/>
      <c r="X27" s="27"/>
      <c r="Y27" s="27"/>
      <c r="Z27" s="27"/>
      <c r="AA27" s="16"/>
    </row>
    <row r="28" spans="2:27" ht="12.75">
      <c r="B28" s="15" t="e">
        <f>#REF!</f>
        <v>#REF!</v>
      </c>
      <c r="C28" s="31" t="e">
        <f>IF(#REF!&lt;&gt;"",#REF!,"")</f>
        <v>#REF!</v>
      </c>
      <c r="D28" s="17"/>
      <c r="E28" s="31" t="e">
        <f>IF(#REF!&lt;&gt;"",#REF!,"")</f>
        <v>#REF!</v>
      </c>
      <c r="F28" s="16" t="e">
        <f>#REF!</f>
        <v>#REF!</v>
      </c>
      <c r="G28" s="15"/>
      <c r="H28" s="15"/>
      <c r="I28" s="15" t="e">
        <f>#REF!</f>
        <v>#REF!</v>
      </c>
      <c r="J28" s="31" t="e">
        <f>IF(#REF!&lt;&gt;"",#REF!,"")</f>
        <v>#REF!</v>
      </c>
      <c r="K28" s="27"/>
      <c r="L28" s="31" t="e">
        <f>IF(#REF!&lt;&gt;"",#REF!,"")</f>
        <v>#REF!</v>
      </c>
      <c r="M28" s="16" t="e">
        <f>#REF!</f>
        <v>#REF!</v>
      </c>
      <c r="N28" s="15"/>
      <c r="O28" s="15"/>
      <c r="P28" s="15" t="e">
        <f>#REF!</f>
        <v>#REF!</v>
      </c>
      <c r="Q28" s="31" t="e">
        <f>IF(#REF!&lt;&gt;"",#REF!,"")</f>
        <v>#REF!</v>
      </c>
      <c r="R28" s="27"/>
      <c r="S28" s="31" t="e">
        <f>IF(#REF!&lt;&gt;"",#REF!,"")</f>
        <v>#REF!</v>
      </c>
      <c r="T28" s="16" t="e">
        <f>#REF!</f>
        <v>#REF!</v>
      </c>
      <c r="W28" s="26" t="e">
        <f>#REF!</f>
        <v>#REF!</v>
      </c>
      <c r="X28" s="31" t="e">
        <f>IF(#REF!&lt;&gt;"",#REF!,"")</f>
        <v>#REF!</v>
      </c>
      <c r="Y28" s="27"/>
      <c r="Z28" s="31" t="e">
        <f>IF(#REF!&lt;&gt;"",#REF!,"")</f>
        <v>#REF!</v>
      </c>
      <c r="AA28" s="16" t="e">
        <f>#REF!</f>
        <v>#REF!</v>
      </c>
    </row>
    <row r="29" ht="9.75" customHeight="1" thickBot="1"/>
    <row r="30" spans="2:27" ht="13.5" thickBot="1">
      <c r="B30" s="382" t="s">
        <v>48</v>
      </c>
      <c r="C30" s="383"/>
      <c r="D30" s="383"/>
      <c r="E30" s="383"/>
      <c r="F30" s="384"/>
      <c r="W30" s="25"/>
      <c r="X30" s="25"/>
      <c r="Y30" s="25"/>
      <c r="Z30" s="25"/>
      <c r="AA30" s="25"/>
    </row>
    <row r="31" ht="4.5" customHeight="1" thickBot="1"/>
    <row r="32" spans="2:13" s="15" customFormat="1" ht="12.75" customHeight="1" thickBot="1">
      <c r="B32" s="393"/>
      <c r="C32" s="393"/>
      <c r="E32" s="393"/>
      <c r="F32" s="393"/>
      <c r="I32" s="382" t="s">
        <v>0</v>
      </c>
      <c r="J32" s="383"/>
      <c r="K32" s="383"/>
      <c r="L32" s="383"/>
      <c r="M32" s="384"/>
    </row>
    <row r="33" spans="2:7" s="15" customFormat="1" ht="6" customHeight="1">
      <c r="B33" s="385" t="str">
        <f>'Octavos de Final'!E7</f>
        <v>BALLERS</v>
      </c>
      <c r="C33" s="391">
        <f>IF('Octavos de Final'!F7&lt;&gt;"",'Octavos de Final'!F7,"")</f>
      </c>
      <c r="D33" s="17"/>
      <c r="E33" s="389">
        <f>IF('Octavos de Final'!F9&lt;&gt;"",'Octavos de Final'!F9,"")</f>
      </c>
      <c r="F33" s="387" t="str">
        <f>'Octavos de Final'!E9</f>
        <v>SCORPIONS</v>
      </c>
      <c r="G33" s="23"/>
    </row>
    <row r="34" spans="2:7" s="15" customFormat="1" ht="6" customHeight="1">
      <c r="B34" s="386"/>
      <c r="C34" s="392"/>
      <c r="D34" s="17"/>
      <c r="E34" s="390"/>
      <c r="F34" s="388"/>
      <c r="G34" s="21"/>
    </row>
    <row r="35" spans="2:27" s="15" customFormat="1" ht="6" customHeight="1">
      <c r="B35" s="17"/>
      <c r="F35" s="17"/>
      <c r="G35" s="22"/>
      <c r="H35" s="23"/>
      <c r="I35" s="385" t="str">
        <f>'Cuartos de Final'!E7</f>
        <v>BALLERS</v>
      </c>
      <c r="J35" s="391">
        <f>IF('Cuartos de Final'!F7&lt;&gt;"",'Cuartos de Final'!F7,"")</f>
      </c>
      <c r="K35" s="27"/>
      <c r="L35" s="391">
        <f>IF('Cuartos de Final'!F9&lt;&gt;"",'Cuartos de Final'!F9,"")</f>
      </c>
      <c r="M35" s="394" t="str">
        <f>'Cuartos de Final'!E9</f>
        <v>SCORPIONS</v>
      </c>
      <c r="N35" s="23"/>
      <c r="AA35" s="26"/>
    </row>
    <row r="36" spans="2:14" s="15" customFormat="1" ht="6" customHeight="1" thickBot="1">
      <c r="B36" s="17"/>
      <c r="F36" s="17"/>
      <c r="G36" s="22"/>
      <c r="I36" s="386"/>
      <c r="J36" s="392"/>
      <c r="K36" s="27"/>
      <c r="L36" s="392"/>
      <c r="M36" s="395"/>
      <c r="N36" s="21"/>
    </row>
    <row r="37" spans="2:20" s="15" customFormat="1" ht="12.75" customHeight="1" thickBot="1">
      <c r="B37" s="393"/>
      <c r="C37" s="393"/>
      <c r="E37" s="393"/>
      <c r="F37" s="393"/>
      <c r="G37" s="22"/>
      <c r="I37" s="32"/>
      <c r="J37" s="32"/>
      <c r="K37" s="32"/>
      <c r="L37" s="32"/>
      <c r="M37" s="32"/>
      <c r="N37" s="22"/>
      <c r="P37" s="382" t="s">
        <v>1</v>
      </c>
      <c r="Q37" s="383"/>
      <c r="R37" s="383"/>
      <c r="S37" s="383"/>
      <c r="T37" s="384"/>
    </row>
    <row r="38" spans="2:14" s="15" customFormat="1" ht="6" customHeight="1">
      <c r="B38" s="385" t="str">
        <f>'Octavos de Final'!E11</f>
        <v>CANELA PASIÓN</v>
      </c>
      <c r="C38" s="391">
        <f>IF('Octavos de Final'!F11&lt;&gt;"",'Octavos de Final'!F11,"")</f>
      </c>
      <c r="D38" s="17"/>
      <c r="E38" s="389">
        <f>IF('Octavos de Final'!F13&lt;&gt;"",'Octavos de Final'!F13,"")</f>
      </c>
      <c r="F38" s="387" t="e">
        <f>'Octavos de Final'!E13</f>
        <v>#REF!</v>
      </c>
      <c r="G38" s="20"/>
      <c r="I38" s="32"/>
      <c r="J38" s="32"/>
      <c r="K38" s="32"/>
      <c r="L38" s="32"/>
      <c r="M38" s="32"/>
      <c r="N38" s="22"/>
    </row>
    <row r="39" spans="2:14" s="15" customFormat="1" ht="6" customHeight="1">
      <c r="B39" s="386"/>
      <c r="C39" s="392"/>
      <c r="D39" s="17"/>
      <c r="E39" s="390"/>
      <c r="F39" s="388"/>
      <c r="I39" s="32"/>
      <c r="J39" s="32"/>
      <c r="K39" s="32"/>
      <c r="L39" s="32"/>
      <c r="M39" s="32"/>
      <c r="N39" s="22"/>
    </row>
    <row r="40" spans="2:21" s="15" customFormat="1" ht="6" customHeight="1">
      <c r="B40" s="17"/>
      <c r="F40" s="17"/>
      <c r="I40" s="32"/>
      <c r="J40" s="32"/>
      <c r="K40" s="32"/>
      <c r="L40" s="32"/>
      <c r="M40" s="32"/>
      <c r="N40" s="22"/>
      <c r="O40" s="23"/>
      <c r="P40" s="385" t="str">
        <f>Semifinal!E7</f>
        <v>GCFA</v>
      </c>
      <c r="Q40" s="391">
        <f>IF(Semifinal!F7&lt;&gt;"",Semifinal!F7,"")</f>
      </c>
      <c r="R40" s="27"/>
      <c r="S40" s="391">
        <f>IF(Semifinal!F9&lt;&gt;"",Semifinal!F9,"")</f>
      </c>
      <c r="T40" s="394" t="str">
        <f>Semifinal!E9</f>
        <v>GCFB</v>
      </c>
      <c r="U40" s="23"/>
    </row>
    <row r="41" spans="2:21" s="15" customFormat="1" ht="6" customHeight="1">
      <c r="B41" s="17"/>
      <c r="F41" s="17"/>
      <c r="I41" s="32"/>
      <c r="J41" s="32"/>
      <c r="K41" s="32"/>
      <c r="L41" s="32"/>
      <c r="M41" s="32"/>
      <c r="N41" s="22"/>
      <c r="P41" s="386"/>
      <c r="Q41" s="392"/>
      <c r="R41" s="27"/>
      <c r="S41" s="392"/>
      <c r="T41" s="395"/>
      <c r="U41" s="21"/>
    </row>
    <row r="42" spans="2:21" s="15" customFormat="1" ht="12.75" customHeight="1">
      <c r="B42" s="393"/>
      <c r="C42" s="393"/>
      <c r="E42" s="393"/>
      <c r="F42" s="393"/>
      <c r="I42" s="32"/>
      <c r="J42" s="32"/>
      <c r="K42" s="32"/>
      <c r="L42" s="32"/>
      <c r="M42" s="32"/>
      <c r="N42" s="22"/>
      <c r="P42" s="32"/>
      <c r="Q42" s="32"/>
      <c r="R42" s="32"/>
      <c r="S42" s="32"/>
      <c r="T42" s="32"/>
      <c r="U42" s="22"/>
    </row>
    <row r="43" spans="2:21" s="15" customFormat="1" ht="6" customHeight="1">
      <c r="B43" s="385" t="e">
        <f>'Octavos de Final'!E23</f>
        <v>#REF!</v>
      </c>
      <c r="C43" s="391">
        <f>IF('Octavos de Final'!F23&lt;&gt;"",'Octavos de Final'!F23,"")</f>
      </c>
      <c r="D43" s="17"/>
      <c r="E43" s="389">
        <f>IF('Octavos de Final'!F25&lt;&gt;"",'Octavos de Final'!F25,"")</f>
      </c>
      <c r="F43" s="387" t="e">
        <f>'Octavos de Final'!E25</f>
        <v>#REF!</v>
      </c>
      <c r="G43" s="23"/>
      <c r="I43" s="32"/>
      <c r="J43" s="32"/>
      <c r="K43" s="32"/>
      <c r="L43" s="32"/>
      <c r="M43" s="32"/>
      <c r="N43" s="22"/>
      <c r="P43" s="32"/>
      <c r="Q43" s="32"/>
      <c r="R43" s="32"/>
      <c r="S43" s="32"/>
      <c r="T43" s="32"/>
      <c r="U43" s="22"/>
    </row>
    <row r="44" spans="2:21" s="15" customFormat="1" ht="6" customHeight="1" thickBot="1">
      <c r="B44" s="386"/>
      <c r="C44" s="392"/>
      <c r="D44" s="17"/>
      <c r="E44" s="390"/>
      <c r="F44" s="388"/>
      <c r="G44" s="21"/>
      <c r="I44" s="32"/>
      <c r="J44" s="32"/>
      <c r="K44" s="32"/>
      <c r="L44" s="32"/>
      <c r="M44" s="32"/>
      <c r="N44" s="22"/>
      <c r="P44" s="32"/>
      <c r="Q44" s="32"/>
      <c r="R44" s="32"/>
      <c r="S44" s="32"/>
      <c r="T44" s="32"/>
      <c r="U44" s="22"/>
    </row>
    <row r="45" spans="2:30" s="15" customFormat="1" ht="6" customHeight="1">
      <c r="B45" s="17"/>
      <c r="F45" s="17"/>
      <c r="G45" s="22"/>
      <c r="H45" s="23"/>
      <c r="I45" s="385" t="str">
        <f>'Cuartos de Final'!E11</f>
        <v>CANELA PASIÓN</v>
      </c>
      <c r="J45" s="391">
        <f>IF('Cuartos de Final'!F11&lt;&gt;"",'Cuartos de Final'!F11,"")</f>
      </c>
      <c r="K45" s="27"/>
      <c r="L45" s="391">
        <f>IF('Cuartos de Final'!F13&lt;&gt;"",'Cuartos de Final'!F13,"")</f>
      </c>
      <c r="M45" s="394" t="str">
        <f>'Cuartos de Final'!E13</f>
        <v>FCE</v>
      </c>
      <c r="N45" s="20"/>
      <c r="P45" s="32"/>
      <c r="Q45" s="32"/>
      <c r="R45" s="32"/>
      <c r="S45" s="32"/>
      <c r="T45" s="32"/>
      <c r="U45" s="22"/>
      <c r="W45" s="403" t="s">
        <v>2</v>
      </c>
      <c r="X45" s="404"/>
      <c r="Y45" s="404"/>
      <c r="Z45" s="404"/>
      <c r="AA45" s="405"/>
      <c r="AC45" s="409"/>
      <c r="AD45" s="409"/>
    </row>
    <row r="46" spans="2:30" s="15" customFormat="1" ht="6" customHeight="1" thickBot="1">
      <c r="B46" s="17"/>
      <c r="F46" s="17"/>
      <c r="G46" s="22"/>
      <c r="I46" s="386"/>
      <c r="J46" s="392"/>
      <c r="K46" s="27"/>
      <c r="L46" s="392"/>
      <c r="M46" s="395"/>
      <c r="P46" s="32"/>
      <c r="Q46" s="32"/>
      <c r="R46" s="32"/>
      <c r="S46" s="32"/>
      <c r="T46" s="32"/>
      <c r="U46" s="22"/>
      <c r="W46" s="406"/>
      <c r="X46" s="407"/>
      <c r="Y46" s="407"/>
      <c r="Z46" s="407"/>
      <c r="AA46" s="408"/>
      <c r="AC46" s="409"/>
      <c r="AD46" s="409"/>
    </row>
    <row r="47" spans="2:30" s="15" customFormat="1" ht="12.75" customHeight="1">
      <c r="B47" s="393"/>
      <c r="C47" s="393"/>
      <c r="E47" s="393"/>
      <c r="F47" s="393"/>
      <c r="G47" s="22"/>
      <c r="I47" s="32"/>
      <c r="J47" s="32"/>
      <c r="K47" s="32"/>
      <c r="L47" s="32"/>
      <c r="M47" s="32"/>
      <c r="P47" s="32"/>
      <c r="Q47" s="32"/>
      <c r="R47" s="32"/>
      <c r="S47" s="32"/>
      <c r="T47" s="32"/>
      <c r="U47" s="22"/>
      <c r="AC47" s="410" t="s">
        <v>57</v>
      </c>
      <c r="AD47" s="410"/>
    </row>
    <row r="48" spans="2:30" s="15" customFormat="1" ht="6" customHeight="1">
      <c r="B48" s="385" t="e">
        <f>'Octavos de Final'!E29</f>
        <v>#REF!</v>
      </c>
      <c r="C48" s="391">
        <f>IF('Octavos de Final'!F29&lt;&gt;"",'Octavos de Final'!F29,"")</f>
      </c>
      <c r="D48" s="17"/>
      <c r="E48" s="389">
        <f>IF('Octavos de Final'!F31&lt;&gt;"",'Octavos de Final'!F31,"")</f>
      </c>
      <c r="F48" s="387" t="e">
        <f>'Octavos de Final'!E31</f>
        <v>#REF!</v>
      </c>
      <c r="G48" s="20"/>
      <c r="I48" s="32"/>
      <c r="J48" s="32"/>
      <c r="K48" s="32"/>
      <c r="L48" s="32"/>
      <c r="M48" s="32"/>
      <c r="P48" s="32"/>
      <c r="Q48" s="32"/>
      <c r="R48" s="32"/>
      <c r="S48" s="32"/>
      <c r="T48" s="32"/>
      <c r="U48" s="22"/>
      <c r="V48" s="19"/>
      <c r="W48" s="385" t="str">
        <f>FINAL!E9</f>
        <v>GSF1</v>
      </c>
      <c r="X48" s="391">
        <f>IF(FINAL!F9&lt;&gt;"",FINAL!F9,"")</f>
      </c>
      <c r="Y48" s="27"/>
      <c r="Z48" s="391">
        <f>IF(FINAL!F11&lt;&gt;"",FINAL!F11,"")</f>
      </c>
      <c r="AA48" s="394" t="str">
        <f>FINAL!E11</f>
        <v>GSF2</v>
      </c>
      <c r="AB48" s="33"/>
      <c r="AC48" s="389" t="str">
        <f>FINAL!J10</f>
        <v>CAMPEÓN</v>
      </c>
      <c r="AD48" s="389"/>
    </row>
    <row r="49" spans="2:30" s="15" customFormat="1" ht="6" customHeight="1">
      <c r="B49" s="386"/>
      <c r="C49" s="392"/>
      <c r="D49" s="17"/>
      <c r="E49" s="390"/>
      <c r="F49" s="388"/>
      <c r="I49" s="32"/>
      <c r="J49" s="32"/>
      <c r="K49" s="32"/>
      <c r="L49" s="32"/>
      <c r="M49" s="32"/>
      <c r="P49" s="32"/>
      <c r="Q49" s="32"/>
      <c r="R49" s="32"/>
      <c r="S49" s="32"/>
      <c r="T49" s="32"/>
      <c r="U49" s="22"/>
      <c r="W49" s="386"/>
      <c r="X49" s="392"/>
      <c r="Y49" s="27"/>
      <c r="Z49" s="392"/>
      <c r="AA49" s="395"/>
      <c r="AB49" s="32"/>
      <c r="AC49" s="390"/>
      <c r="AD49" s="390"/>
    </row>
    <row r="50" spans="2:21" s="15" customFormat="1" ht="12.75" customHeight="1">
      <c r="B50" s="17"/>
      <c r="F50" s="17"/>
      <c r="I50" s="32"/>
      <c r="J50" s="32"/>
      <c r="K50" s="32"/>
      <c r="L50" s="32"/>
      <c r="M50" s="32"/>
      <c r="P50" s="32"/>
      <c r="Q50" s="32"/>
      <c r="R50" s="32"/>
      <c r="S50" s="32"/>
      <c r="T50" s="32"/>
      <c r="U50" s="22"/>
    </row>
    <row r="51" spans="2:27" s="15" customFormat="1" ht="12.75" customHeight="1">
      <c r="B51" s="17"/>
      <c r="F51" s="17"/>
      <c r="I51" s="32"/>
      <c r="J51" s="32"/>
      <c r="K51" s="32"/>
      <c r="L51" s="32"/>
      <c r="M51" s="32"/>
      <c r="P51" s="32"/>
      <c r="Q51" s="32"/>
      <c r="R51" s="32"/>
      <c r="S51" s="32"/>
      <c r="T51" s="32"/>
      <c r="U51" s="22"/>
      <c r="W51" s="399"/>
      <c r="X51" s="399"/>
      <c r="Y51" s="399"/>
      <c r="Z51" s="399"/>
      <c r="AA51" s="399"/>
    </row>
    <row r="52" spans="2:27" s="15" customFormat="1" ht="12.75" customHeight="1">
      <c r="B52" s="393"/>
      <c r="C52" s="393"/>
      <c r="E52" s="393"/>
      <c r="F52" s="393"/>
      <c r="I52" s="32"/>
      <c r="J52" s="32"/>
      <c r="K52" s="32"/>
      <c r="L52" s="32"/>
      <c r="M52" s="32"/>
      <c r="P52" s="32"/>
      <c r="Q52" s="32"/>
      <c r="R52" s="32"/>
      <c r="S52" s="32"/>
      <c r="T52" s="32"/>
      <c r="U52" s="22"/>
      <c r="W52" s="18"/>
      <c r="X52" s="18"/>
      <c r="Y52" s="18"/>
      <c r="Z52" s="18"/>
      <c r="AA52" s="18"/>
    </row>
    <row r="53" spans="2:27" s="15" customFormat="1" ht="6" customHeight="1">
      <c r="B53" s="385" t="str">
        <f>'Octavos de Final'!E15</f>
        <v>LOS JUECES</v>
      </c>
      <c r="C53" s="391">
        <f>IF('Octavos de Final'!F15&lt;&gt;"",'Octavos de Final'!F15,"")</f>
      </c>
      <c r="D53" s="17"/>
      <c r="E53" s="389">
        <f>IF('Octavos de Final'!F17&lt;&gt;"",'Octavos de Final'!F17,"")</f>
      </c>
      <c r="F53" s="387" t="str">
        <f>'Octavos de Final'!E17</f>
        <v>CANELA PASIÓN</v>
      </c>
      <c r="G53" s="23"/>
      <c r="I53" s="32"/>
      <c r="J53" s="32"/>
      <c r="K53" s="32"/>
      <c r="L53" s="32"/>
      <c r="M53" s="32"/>
      <c r="P53" s="32"/>
      <c r="Q53" s="32"/>
      <c r="R53" s="32"/>
      <c r="S53" s="32"/>
      <c r="T53" s="32"/>
      <c r="U53" s="22"/>
      <c r="V53" s="18"/>
      <c r="W53" s="400"/>
      <c r="X53" s="401"/>
      <c r="Y53" s="37"/>
      <c r="Z53" s="401"/>
      <c r="AA53" s="402"/>
    </row>
    <row r="54" spans="2:27" s="15" customFormat="1" ht="6" customHeight="1">
      <c r="B54" s="386"/>
      <c r="C54" s="392"/>
      <c r="D54" s="17"/>
      <c r="E54" s="390"/>
      <c r="F54" s="388"/>
      <c r="G54" s="21"/>
      <c r="I54" s="32"/>
      <c r="J54" s="32"/>
      <c r="K54" s="32"/>
      <c r="L54" s="32"/>
      <c r="M54" s="32"/>
      <c r="P54" s="32"/>
      <c r="Q54" s="32"/>
      <c r="R54" s="32"/>
      <c r="S54" s="32"/>
      <c r="T54" s="32"/>
      <c r="U54" s="22"/>
      <c r="V54" s="18"/>
      <c r="W54" s="400"/>
      <c r="X54" s="401"/>
      <c r="Y54" s="37"/>
      <c r="Z54" s="401"/>
      <c r="AA54" s="402"/>
    </row>
    <row r="55" spans="2:21" s="15" customFormat="1" ht="6" customHeight="1">
      <c r="B55" s="17"/>
      <c r="F55" s="17"/>
      <c r="G55" s="22"/>
      <c r="H55" s="23"/>
      <c r="I55" s="385" t="str">
        <f>'Cuartos de Final'!E15</f>
        <v>LOS JUECES</v>
      </c>
      <c r="J55" s="391">
        <f>IF('Cuartos de Final'!F15&lt;&gt;"",'Cuartos de Final'!F15,"")</f>
      </c>
      <c r="K55" s="27"/>
      <c r="L55" s="391">
        <f>IF('Cuartos de Final'!F17&lt;&gt;"",'Cuartos de Final'!F17,"")</f>
      </c>
      <c r="M55" s="394" t="str">
        <f>'Cuartos de Final'!E17</f>
        <v>CIENCIAS II</v>
      </c>
      <c r="N55" s="23"/>
      <c r="P55" s="32"/>
      <c r="Q55" s="32"/>
      <c r="R55" s="32"/>
      <c r="S55" s="32"/>
      <c r="T55" s="32"/>
      <c r="U55" s="22"/>
    </row>
    <row r="56" spans="2:21" s="15" customFormat="1" ht="6" customHeight="1">
      <c r="B56" s="17"/>
      <c r="F56" s="17"/>
      <c r="G56" s="22"/>
      <c r="I56" s="386"/>
      <c r="J56" s="392"/>
      <c r="K56" s="27"/>
      <c r="L56" s="392"/>
      <c r="M56" s="395"/>
      <c r="N56" s="21"/>
      <c r="P56" s="32"/>
      <c r="Q56" s="32"/>
      <c r="R56" s="32"/>
      <c r="S56" s="32"/>
      <c r="T56" s="32"/>
      <c r="U56" s="22"/>
    </row>
    <row r="57" spans="2:21" s="15" customFormat="1" ht="12.75" customHeight="1">
      <c r="B57" s="393"/>
      <c r="C57" s="393"/>
      <c r="E57" s="393"/>
      <c r="F57" s="393"/>
      <c r="G57" s="22"/>
      <c r="I57" s="32"/>
      <c r="J57" s="32"/>
      <c r="K57" s="32"/>
      <c r="L57" s="32"/>
      <c r="M57" s="32"/>
      <c r="N57" s="22"/>
      <c r="P57" s="32"/>
      <c r="Q57" s="32"/>
      <c r="R57" s="32"/>
      <c r="S57" s="32"/>
      <c r="T57" s="32"/>
      <c r="U57" s="22"/>
    </row>
    <row r="58" spans="2:21" s="15" customFormat="1" ht="6" customHeight="1">
      <c r="B58" s="385" t="e">
        <f>'Octavos de Final'!E19</f>
        <v>#REF!</v>
      </c>
      <c r="C58" s="391">
        <f>IF('Octavos de Final'!F19&lt;&gt;"",'Octavos de Final'!F19,"")</f>
      </c>
      <c r="D58" s="17"/>
      <c r="E58" s="391">
        <f>IF('Octavos de Final'!F21&lt;&gt;"",'Octavos de Final'!F21,"")</f>
      </c>
      <c r="F58" s="394" t="e">
        <f>'Octavos de Final'!E21</f>
        <v>#REF!</v>
      </c>
      <c r="G58" s="20"/>
      <c r="I58" s="32"/>
      <c r="J58" s="32"/>
      <c r="K58" s="32"/>
      <c r="L58" s="32"/>
      <c r="M58" s="32"/>
      <c r="N58" s="22"/>
      <c r="P58" s="32"/>
      <c r="Q58" s="32"/>
      <c r="R58" s="32"/>
      <c r="S58" s="32"/>
      <c r="T58" s="32"/>
      <c r="U58" s="22"/>
    </row>
    <row r="59" spans="2:21" s="15" customFormat="1" ht="6" customHeight="1">
      <c r="B59" s="386"/>
      <c r="C59" s="392"/>
      <c r="D59" s="17"/>
      <c r="E59" s="392"/>
      <c r="F59" s="395"/>
      <c r="I59" s="32"/>
      <c r="J59" s="32"/>
      <c r="K59" s="32"/>
      <c r="L59" s="32"/>
      <c r="M59" s="32"/>
      <c r="N59" s="22"/>
      <c r="P59" s="32"/>
      <c r="Q59" s="32"/>
      <c r="R59" s="32"/>
      <c r="S59" s="32"/>
      <c r="T59" s="32"/>
      <c r="U59" s="22"/>
    </row>
    <row r="60" spans="2:29" s="15" customFormat="1" ht="6" customHeight="1">
      <c r="B60" s="17"/>
      <c r="F60" s="17"/>
      <c r="I60" s="32"/>
      <c r="J60" s="32"/>
      <c r="K60" s="32"/>
      <c r="L60" s="32"/>
      <c r="M60" s="32"/>
      <c r="N60" s="22"/>
      <c r="O60" s="23"/>
      <c r="P60" s="385" t="str">
        <f>Semifinal!E11</f>
        <v>GCFC</v>
      </c>
      <c r="Q60" s="391">
        <f>IF(Semifinal!F11&lt;&gt;"",Semifinal!F11,"")</f>
      </c>
      <c r="R60" s="27"/>
      <c r="S60" s="391">
        <f>IF(Semifinal!F13&lt;&gt;"",Semifinal!F13,"")</f>
      </c>
      <c r="T60" s="394" t="str">
        <f>Semifinal!E13</f>
        <v>GCFD</v>
      </c>
      <c r="U60" s="20"/>
      <c r="AA60" s="398" t="s">
        <v>52</v>
      </c>
      <c r="AB60" s="398"/>
      <c r="AC60" s="398"/>
    </row>
    <row r="61" spans="2:29" s="15" customFormat="1" ht="6" customHeight="1">
      <c r="B61" s="17"/>
      <c r="F61" s="17"/>
      <c r="I61" s="32"/>
      <c r="J61" s="32"/>
      <c r="K61" s="32"/>
      <c r="L61" s="32"/>
      <c r="M61" s="32"/>
      <c r="N61" s="22"/>
      <c r="P61" s="386"/>
      <c r="Q61" s="392"/>
      <c r="R61" s="27"/>
      <c r="S61" s="392"/>
      <c r="T61" s="395"/>
      <c r="AA61" s="398"/>
      <c r="AB61" s="398"/>
      <c r="AC61" s="398"/>
    </row>
    <row r="62" spans="2:14" s="15" customFormat="1" ht="12.75" customHeight="1">
      <c r="B62" s="393"/>
      <c r="C62" s="393"/>
      <c r="E62" s="393"/>
      <c r="F62" s="393"/>
      <c r="I62" s="32"/>
      <c r="J62" s="32"/>
      <c r="K62" s="32"/>
      <c r="L62" s="32"/>
      <c r="M62" s="32"/>
      <c r="N62" s="22"/>
    </row>
    <row r="63" spans="2:14" s="15" customFormat="1" ht="6" customHeight="1">
      <c r="B63" s="385" t="e">
        <f>'Octavos de Final'!E33</f>
        <v>#REF!</v>
      </c>
      <c r="C63" s="391">
        <f>IF('Octavos de Final'!F33&lt;&gt;"",'Octavos de Final'!F33,"")</f>
      </c>
      <c r="D63" s="17"/>
      <c r="E63" s="391">
        <f>IF('Octavos de Final'!F35&lt;&gt;"",'Octavos de Final'!F35,"")</f>
      </c>
      <c r="F63" s="394" t="e">
        <f>'Octavos de Final'!E35</f>
        <v>#REF!</v>
      </c>
      <c r="G63" s="23"/>
      <c r="I63" s="32"/>
      <c r="J63" s="32"/>
      <c r="K63" s="32"/>
      <c r="L63" s="32"/>
      <c r="M63" s="32"/>
      <c r="N63" s="22"/>
    </row>
    <row r="64" spans="2:14" s="15" customFormat="1" ht="6" customHeight="1">
      <c r="B64" s="386"/>
      <c r="C64" s="392"/>
      <c r="D64" s="17"/>
      <c r="E64" s="392"/>
      <c r="F64" s="395"/>
      <c r="G64" s="21"/>
      <c r="I64" s="32"/>
      <c r="J64" s="32"/>
      <c r="K64" s="32"/>
      <c r="L64" s="32"/>
      <c r="M64" s="32"/>
      <c r="N64" s="22"/>
    </row>
    <row r="65" spans="2:14" s="15" customFormat="1" ht="6" customHeight="1">
      <c r="B65" s="17"/>
      <c r="F65" s="17"/>
      <c r="G65" s="22"/>
      <c r="H65" s="23"/>
      <c r="I65" s="385" t="str">
        <f>'Cuartos de Final'!E19</f>
        <v>CIENCIAS I</v>
      </c>
      <c r="J65" s="391">
        <f>IF('Cuartos de Final'!F19&lt;&gt;"",'Cuartos de Final'!F19,"")</f>
      </c>
      <c r="K65" s="27"/>
      <c r="L65" s="391">
        <f>IF('Cuartos de Final'!F21&lt;&gt;"",'Cuartos de Final'!F21,"")</f>
      </c>
      <c r="M65" s="394" t="str">
        <f>'Cuartos de Final'!E21</f>
        <v>BASQUETEROS UN</v>
      </c>
      <c r="N65" s="20"/>
    </row>
    <row r="66" spans="2:13" s="15" customFormat="1" ht="6" customHeight="1">
      <c r="B66" s="17"/>
      <c r="F66" s="17"/>
      <c r="G66" s="22"/>
      <c r="I66" s="386"/>
      <c r="J66" s="392"/>
      <c r="K66" s="27"/>
      <c r="L66" s="392"/>
      <c r="M66" s="395"/>
    </row>
    <row r="67" spans="2:7" s="15" customFormat="1" ht="12.75" customHeight="1">
      <c r="B67" s="393"/>
      <c r="C67" s="393"/>
      <c r="E67" s="393"/>
      <c r="F67" s="393"/>
      <c r="G67" s="22"/>
    </row>
    <row r="68" spans="2:7" ht="6" customHeight="1">
      <c r="B68" s="385" t="e">
        <f>'Octavos de Final'!E37</f>
        <v>#REF!</v>
      </c>
      <c r="C68" s="396">
        <f>IF('Octavos de Final'!F37&lt;&gt;"",'Octavos de Final'!F37,"")</f>
      </c>
      <c r="D68" s="14"/>
      <c r="E68" s="396">
        <f>IF('Octavos de Final'!F39&lt;&gt;"",'Octavos de Final'!F39,"")</f>
      </c>
      <c r="F68" s="394" t="e">
        <f>'Octavos de Final'!E39</f>
        <v>#REF!</v>
      </c>
      <c r="G68" s="24"/>
    </row>
    <row r="69" spans="2:6" ht="6" customHeight="1">
      <c r="B69" s="386"/>
      <c r="C69" s="397"/>
      <c r="D69" s="14"/>
      <c r="E69" s="397"/>
      <c r="F69" s="395"/>
    </row>
  </sheetData>
  <sheetProtection/>
  <mergeCells count="97">
    <mergeCell ref="Z48:Z49"/>
    <mergeCell ref="AA48:AA49"/>
    <mergeCell ref="W45:AA46"/>
    <mergeCell ref="AC45:AD46"/>
    <mergeCell ref="AC48:AD49"/>
    <mergeCell ref="AC47:AD47"/>
    <mergeCell ref="X48:X49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T40:T41"/>
    <mergeCell ref="I35:I36"/>
    <mergeCell ref="J35:J36"/>
    <mergeCell ref="L35:L36"/>
    <mergeCell ref="M35:M36"/>
    <mergeCell ref="P40:P41"/>
    <mergeCell ref="Q40:Q41"/>
    <mergeCell ref="S40:S41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C53:C54"/>
    <mergeCell ref="B58:B59"/>
    <mergeCell ref="B53:B54"/>
    <mergeCell ref="C68:C69"/>
    <mergeCell ref="B68:B69"/>
    <mergeCell ref="P2:T2"/>
    <mergeCell ref="W2:AA2"/>
    <mergeCell ref="B16:F16"/>
    <mergeCell ref="I16:M16"/>
    <mergeCell ref="P16:T16"/>
    <mergeCell ref="W16:AA16"/>
    <mergeCell ref="I2:M2"/>
    <mergeCell ref="B2:F2"/>
    <mergeCell ref="F58:F59"/>
    <mergeCell ref="E58:E59"/>
    <mergeCell ref="F53:F54"/>
    <mergeCell ref="E53:E54"/>
    <mergeCell ref="F68:F69"/>
    <mergeCell ref="E68:E69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</mergeCells>
  <hyperlinks>
    <hyperlink ref="AA60:AC61" location="Portada!A1" display="Menu Principal"/>
  </hyperlinks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T75"/>
  <sheetViews>
    <sheetView zoomScalePageLayoutView="0" workbookViewId="0" topLeftCell="A10">
      <pane xSplit="5" topLeftCell="F1" activePane="topRight" state="frozen"/>
      <selection pane="topLeft" activeCell="M4" sqref="M4"/>
      <selection pane="topRight" activeCell="M4" sqref="M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  <col min="7" max="75" width="3.7109375" style="0" customWidth="1"/>
    <col min="76" max="76" width="4.8515625" style="0" customWidth="1"/>
  </cols>
  <sheetData>
    <row r="2" spans="1:49" ht="12.75">
      <c r="A2" s="411" t="s">
        <v>37</v>
      </c>
      <c r="B2" s="411"/>
      <c r="C2" s="411"/>
      <c r="D2" s="411"/>
      <c r="E2" s="411"/>
      <c r="G2" t="str">
        <f>IF('- A -'!Q7&lt;&gt;"",'- A -'!Q7,"")</f>
        <v>BALLERS</v>
      </c>
      <c r="N2" t="str">
        <f>IF('- A -'!Q9&lt;&gt;"",'- A -'!Q9,"")</f>
        <v>CANELA PASIÓN</v>
      </c>
      <c r="U2" t="str">
        <f>IF('- A -'!Q11&lt;&gt;"",'- A -'!Q11,"")</f>
        <v>BASQUETEROS UN</v>
      </c>
      <c r="AB2" t="str">
        <f>IF('- A -'!Q13&lt;&gt;"",'- A -'!Q13,"")</f>
        <v>LATONEROS</v>
      </c>
      <c r="AI2" t="str">
        <f>IF('- A -'!Q15&lt;&gt;"",'- A -'!Q15,"")</f>
        <v>BLACK AND WHITE POWER</v>
      </c>
      <c r="AP2" t="str">
        <f>IF('- A -'!Q17&lt;&gt;"",'- A -'!Q17,"")</f>
        <v>MAÑANA LE PAGO</v>
      </c>
      <c r="AW2" t="str">
        <f>IF('- A -'!Q19&lt;&gt;"",'- A -'!Q19,"")</f>
        <v>CIENCIAS II</v>
      </c>
    </row>
    <row r="3" spans="6:54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ht="12.75">
      <c r="A4" s="2" t="str">
        <f>'- A -'!B6</f>
        <v>BALLERS</v>
      </c>
      <c r="B4" s="1">
        <f>IF('- A -'!C6&lt;&gt;"",'- A -'!C6,"")</f>
        <v>64</v>
      </c>
      <c r="C4" s="1" t="str">
        <f>'- A -'!D6</f>
        <v>-</v>
      </c>
      <c r="D4" s="1">
        <f>IF('- A -'!E6&lt;&gt;"",'- A -'!E6,"")</f>
        <v>35</v>
      </c>
      <c r="E4" s="3" t="str">
        <f>'- A -'!F6</f>
        <v>CANELA PASIÓN</v>
      </c>
      <c r="F4" s="1">
        <f>COUNTBLANK('- A -'!C6:'- A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64</v>
      </c>
      <c r="L4">
        <f aca="true" t="shared" si="5" ref="L4:L9">IF(F4&gt;0,0,IF($A4=$G$2,$D4,IF($E4=$G$2,$B4,0)))</f>
        <v>35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35</v>
      </c>
      <c r="S4">
        <f aca="true" t="shared" si="11" ref="S4:S9">IF(F4&gt;0,0,IF($A4=$N$2,$D4,IF($E4=$N$2,$B4,0)))</f>
        <v>64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  <c r="AI4">
        <f>IF(AND(F4=0,OR($A4=$AI$2,$E4=$AI$2)),1,0)</f>
        <v>0</v>
      </c>
      <c r="AJ4">
        <f>IF(AND(F4=0,OR(AND($A4=$AI$2,$B4&gt;$D4),AND($E4=$AI$2,$D4&gt;$B4))),1,0)</f>
        <v>0</v>
      </c>
      <c r="AK4">
        <f>IF(AND(F4=0,AI4=1,$B4=$D4),1,0)</f>
        <v>0</v>
      </c>
      <c r="AL4">
        <f>IF(AND(F4=0,OR(AND($A4=$AI$2,$B4&lt;$D4),AND($E4=$AI$2,$D4&lt;$B4))),1,0)</f>
        <v>0</v>
      </c>
      <c r="AM4">
        <f>IF(F4&gt;0,0,IF($A4=$AI$2,$B4,IF($E4=$AI$2,$D4,0)))</f>
        <v>0</v>
      </c>
      <c r="AN4">
        <f>IF(F4&gt;0,0,IF($A4=$AI$2,$D4,IF($E4=$AI$2,$B4,0)))</f>
        <v>0</v>
      </c>
      <c r="AP4">
        <f>IF(AND(F4=0,OR($A4=$AP$2,$E4=$AP$2)),1,0)</f>
        <v>0</v>
      </c>
      <c r="AQ4">
        <f>IF(AND(F4=0,OR(AND($A4=$AP$2,$B4&gt;$D4),AND($E4=$AP$2,$D4&gt;$B4))),1,0)</f>
        <v>0</v>
      </c>
      <c r="AR4">
        <f>IF(AND(F4=0,AP4=1,$B4=$D4),1,0)</f>
        <v>0</v>
      </c>
      <c r="AS4">
        <f>IF(AND(F4=0,OR(AND($A4=$AP$2,$B4&lt;$D4),AND($E4=$AP$2,$D4&lt;$B4))),1,0)</f>
        <v>0</v>
      </c>
      <c r="AT4">
        <f>IF(F4&gt;0,0,IF($A4=$AP$2,$B4,IF($E4=$AP$2,$D4,0)))</f>
        <v>0</v>
      </c>
      <c r="AU4">
        <f>IF(F4&gt;0,0,IF($A4=$AP$2,$D4,IF($E4=$AP$2,$B4,0)))</f>
        <v>0</v>
      </c>
      <c r="AW4">
        <f>IF(AND(F4=0,OR($A4=$AW$2,$E4=$AW$2)),1,0)</f>
        <v>0</v>
      </c>
      <c r="AX4">
        <f>IF(AND(F4=0,OR(AND($A4=$AW$2,$B4&gt;$D4),AND($E4=$AW$2,$D4&gt;$B4))),1,0)</f>
        <v>0</v>
      </c>
      <c r="AY4">
        <f>IF(AND(F4=0,AW4=1,$B4=$D4),1,0)</f>
        <v>0</v>
      </c>
      <c r="AZ4">
        <f>IF(AND(F4=0,OR(AND($A4=$AW$2,$B4&lt;$D4),AND($E4=$AW$2,$D4&lt;$B4))),1,0)</f>
        <v>0</v>
      </c>
      <c r="BA4">
        <f>IF(F4&gt;0,0,IF($A4=$AW$2,$B4,IF($E4=$AW$2,$D4,0)))</f>
        <v>0</v>
      </c>
      <c r="BB4">
        <f>IF(F4&gt;0,0,IF($A4=$AW$2,$D4,IF($E4=$AW$2,$B4,0)))</f>
        <v>0</v>
      </c>
    </row>
    <row r="5" spans="1:54" ht="12.75">
      <c r="A5" s="2" t="str">
        <f>'- A -'!B7</f>
        <v>BASQUETEROS UN</v>
      </c>
      <c r="B5" s="174">
        <f>IF('- A -'!C7&lt;&gt;"",'- A -'!C7,"")</f>
        <v>50</v>
      </c>
      <c r="C5" s="174" t="str">
        <f>'- A -'!D7</f>
        <v>-</v>
      </c>
      <c r="D5" s="174">
        <f>IF('- A -'!E7&lt;&gt;"",'- A -'!E7,"")</f>
        <v>14</v>
      </c>
      <c r="E5" s="3" t="str">
        <f>'- A -'!F7</f>
        <v>LATONEROS</v>
      </c>
      <c r="F5" s="1">
        <f>COUNTBLANK('- A -'!C7:'- A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1</v>
      </c>
      <c r="W5">
        <f t="shared" si="14"/>
        <v>0</v>
      </c>
      <c r="X5">
        <f t="shared" si="15"/>
        <v>0</v>
      </c>
      <c r="Y5">
        <f t="shared" si="16"/>
        <v>50</v>
      </c>
      <c r="Z5">
        <f t="shared" si="17"/>
        <v>14</v>
      </c>
      <c r="AB5">
        <f t="shared" si="18"/>
        <v>1</v>
      </c>
      <c r="AC5">
        <f t="shared" si="19"/>
        <v>0</v>
      </c>
      <c r="AD5">
        <f t="shared" si="20"/>
        <v>0</v>
      </c>
      <c r="AE5">
        <f t="shared" si="21"/>
        <v>1</v>
      </c>
      <c r="AF5">
        <f t="shared" si="22"/>
        <v>14</v>
      </c>
      <c r="AG5">
        <f t="shared" si="23"/>
        <v>50</v>
      </c>
      <c r="AI5">
        <f aca="true" t="shared" si="24" ref="AI5:AI24">IF(AND(F5=0,OR($A5=$AI$2,$E5=$AI$2)),1,0)</f>
        <v>0</v>
      </c>
      <c r="AJ5">
        <f aca="true" t="shared" si="25" ref="AJ5:AJ24">IF(AND(F5=0,OR(AND($A5=$AI$2,$B5&gt;$D5),AND($E5=$AI$2,$D5&gt;$B5))),1,0)</f>
        <v>0</v>
      </c>
      <c r="AK5">
        <f aca="true" t="shared" si="26" ref="AK5:AK24">IF(AND(F5=0,AI5=1,$B5=$D5),1,0)</f>
        <v>0</v>
      </c>
      <c r="AL5">
        <f aca="true" t="shared" si="27" ref="AL5:AL24">IF(AND(F5=0,OR(AND($A5=$AI$2,$B5&lt;$D5),AND($E5=$AI$2,$D5&lt;$B5))),1,0)</f>
        <v>0</v>
      </c>
      <c r="AM5">
        <f aca="true" t="shared" si="28" ref="AM5:AM24">IF(F5&gt;0,0,IF($A5=$AI$2,$B5,IF($E5=$AI$2,$D5,0)))</f>
        <v>0</v>
      </c>
      <c r="AN5">
        <f aca="true" t="shared" si="29" ref="AN5:AN24">IF(F5&gt;0,0,IF($A5=$AI$2,$D5,IF($E5=$AI$2,$B5,0)))</f>
        <v>0</v>
      </c>
      <c r="AP5">
        <f aca="true" t="shared" si="30" ref="AP5:AP24">IF(AND(F5=0,OR($A5=$AP$2,$E5=$AP$2)),1,0)</f>
        <v>0</v>
      </c>
      <c r="AQ5">
        <f aca="true" t="shared" si="31" ref="AQ5:AQ24">IF(AND(F5=0,OR(AND($A5=$AP$2,$B5&gt;$D5),AND($E5=$AP$2,$D5&gt;$B5))),1,0)</f>
        <v>0</v>
      </c>
      <c r="AR5">
        <f aca="true" t="shared" si="32" ref="AR5:AR24">IF(AND(F5=0,AP5=1,$B5=$D5),1,0)</f>
        <v>0</v>
      </c>
      <c r="AS5">
        <f aca="true" t="shared" si="33" ref="AS5:AS24">IF(AND(F5=0,OR(AND($A5=$AP$2,$B5&lt;$D5),AND($E5=$AP$2,$D5&lt;$B5))),1,0)</f>
        <v>0</v>
      </c>
      <c r="AT5">
        <f aca="true" t="shared" si="34" ref="AT5:AT24">IF(F5&gt;0,0,IF($A5=$AP$2,$B5,IF($E5=$AP$2,$D5,0)))</f>
        <v>0</v>
      </c>
      <c r="AU5">
        <f aca="true" t="shared" si="35" ref="AU5:AU24">IF(F5&gt;0,0,IF($A5=$AP$2,$D5,IF($E5=$AP$2,$B5,0)))</f>
        <v>0</v>
      </c>
      <c r="AW5">
        <f aca="true" t="shared" si="36" ref="AW5:AW24">IF(AND(F5=0,OR($A5=$AW$2,$E5=$AW$2)),1,0)</f>
        <v>0</v>
      </c>
      <c r="AX5">
        <f aca="true" t="shared" si="37" ref="AX5:AX24">IF(AND(F5=0,OR(AND($A5=$AW$2,$B5&gt;$D5),AND($E5=$AW$2,$D5&gt;$B5))),1,0)</f>
        <v>0</v>
      </c>
      <c r="AY5">
        <f aca="true" t="shared" si="38" ref="AY5:AY24">IF(AND(F5=0,AW5=1,$B5=$D5),1,0)</f>
        <v>0</v>
      </c>
      <c r="AZ5">
        <f aca="true" t="shared" si="39" ref="AZ5:AZ24">IF(AND(F5=0,OR(AND($A5=$AW$2,$B5&lt;$D5),AND($E5=$AW$2,$D5&lt;$B5))),1,0)</f>
        <v>0</v>
      </c>
      <c r="BA5">
        <f aca="true" t="shared" si="40" ref="BA5:BA24">IF(F5&gt;0,0,IF($A5=$AW$2,$B5,IF($E5=$AW$2,$D5,0)))</f>
        <v>0</v>
      </c>
      <c r="BB5">
        <f aca="true" t="shared" si="41" ref="BB5:BB24">IF(F5&gt;0,0,IF($A5=$AW$2,$D5,IF($E5=$AW$2,$B5,0)))</f>
        <v>0</v>
      </c>
    </row>
    <row r="6" spans="1:54" ht="12.75">
      <c r="A6" s="2" t="str">
        <f>'- A -'!B8</f>
        <v>BLACK AND WHITE POWER</v>
      </c>
      <c r="B6" s="174">
        <f>IF('- A -'!C8&lt;&gt;"",'- A -'!C8,"")</f>
        <v>0</v>
      </c>
      <c r="C6" s="174" t="str">
        <f>'- A -'!D8</f>
        <v>-</v>
      </c>
      <c r="D6" s="174">
        <f>IF('- A -'!E8&lt;&gt;"",'- A -'!E8,"")</f>
        <v>20</v>
      </c>
      <c r="E6" s="3" t="str">
        <f>'- A -'!F8</f>
        <v>MAÑANA LE PAGO</v>
      </c>
      <c r="F6" s="1">
        <f>COUNTBLANK('- A -'!C8:'- A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  <c r="AI6">
        <f t="shared" si="24"/>
        <v>1</v>
      </c>
      <c r="AJ6">
        <f t="shared" si="25"/>
        <v>0</v>
      </c>
      <c r="AK6">
        <f t="shared" si="26"/>
        <v>0</v>
      </c>
      <c r="AL6">
        <f t="shared" si="27"/>
        <v>1</v>
      </c>
      <c r="AM6">
        <f t="shared" si="28"/>
        <v>0</v>
      </c>
      <c r="AN6">
        <f t="shared" si="29"/>
        <v>20</v>
      </c>
      <c r="AP6">
        <f t="shared" si="30"/>
        <v>1</v>
      </c>
      <c r="AQ6">
        <f t="shared" si="31"/>
        <v>1</v>
      </c>
      <c r="AR6">
        <f t="shared" si="32"/>
        <v>0</v>
      </c>
      <c r="AS6">
        <f t="shared" si="33"/>
        <v>0</v>
      </c>
      <c r="AT6">
        <f t="shared" si="34"/>
        <v>20</v>
      </c>
      <c r="AU6">
        <f t="shared" si="35"/>
        <v>0</v>
      </c>
      <c r="AW6">
        <f t="shared" si="36"/>
        <v>0</v>
      </c>
      <c r="AX6">
        <f t="shared" si="37"/>
        <v>0</v>
      </c>
      <c r="AY6">
        <f t="shared" si="38"/>
        <v>0</v>
      </c>
      <c r="AZ6">
        <f t="shared" si="39"/>
        <v>0</v>
      </c>
      <c r="BA6">
        <f t="shared" si="40"/>
        <v>0</v>
      </c>
      <c r="BB6">
        <f t="shared" si="41"/>
        <v>0</v>
      </c>
    </row>
    <row r="7" spans="1:54" ht="12.75">
      <c r="A7" s="2" t="str">
        <f>'- A -'!B9</f>
        <v>BALLERS</v>
      </c>
      <c r="B7" s="174">
        <f>IF('- A -'!C9&lt;&gt;"",'- A -'!C9,"")</f>
        <v>59</v>
      </c>
      <c r="C7" s="174" t="str">
        <f>'- A -'!D9</f>
        <v>-</v>
      </c>
      <c r="D7" s="174">
        <f>IF('- A -'!E9&lt;&gt;"",'- A -'!E9,"")</f>
        <v>43</v>
      </c>
      <c r="E7" s="3" t="str">
        <f>'- A -'!F9</f>
        <v>BASQUETEROS UN</v>
      </c>
      <c r="F7" s="1">
        <f>COUNTBLANK('- A -'!C9:'- A -'!E9)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59</v>
      </c>
      <c r="L7">
        <f t="shared" si="5"/>
        <v>43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43</v>
      </c>
      <c r="Z7">
        <f t="shared" si="17"/>
        <v>59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  <c r="AI7">
        <f t="shared" si="24"/>
        <v>0</v>
      </c>
      <c r="AJ7">
        <f t="shared" si="25"/>
        <v>0</v>
      </c>
      <c r="AK7">
        <f t="shared" si="26"/>
        <v>0</v>
      </c>
      <c r="AL7">
        <f t="shared" si="27"/>
        <v>0</v>
      </c>
      <c r="AM7">
        <f t="shared" si="28"/>
        <v>0</v>
      </c>
      <c r="AN7">
        <f t="shared" si="29"/>
        <v>0</v>
      </c>
      <c r="AP7">
        <f t="shared" si="30"/>
        <v>0</v>
      </c>
      <c r="AQ7">
        <f t="shared" si="31"/>
        <v>0</v>
      </c>
      <c r="AR7">
        <f t="shared" si="32"/>
        <v>0</v>
      </c>
      <c r="AS7">
        <f t="shared" si="33"/>
        <v>0</v>
      </c>
      <c r="AT7">
        <f t="shared" si="34"/>
        <v>0</v>
      </c>
      <c r="AU7">
        <f t="shared" si="35"/>
        <v>0</v>
      </c>
      <c r="AW7">
        <f t="shared" si="36"/>
        <v>0</v>
      </c>
      <c r="AX7">
        <f t="shared" si="37"/>
        <v>0</v>
      </c>
      <c r="AY7">
        <f t="shared" si="38"/>
        <v>0</v>
      </c>
      <c r="AZ7">
        <f t="shared" si="39"/>
        <v>0</v>
      </c>
      <c r="BA7">
        <f t="shared" si="40"/>
        <v>0</v>
      </c>
      <c r="BB7">
        <f t="shared" si="41"/>
        <v>0</v>
      </c>
    </row>
    <row r="8" spans="1:54" ht="12.75">
      <c r="A8" s="2" t="str">
        <f>'- A -'!B10</f>
        <v>CANELA PASIÓN</v>
      </c>
      <c r="B8" s="174">
        <f>IF('- A -'!C10&lt;&gt;"",'- A -'!C10,"")</f>
        <v>20</v>
      </c>
      <c r="C8" s="174" t="str">
        <f>'- A -'!D10</f>
        <v>-</v>
      </c>
      <c r="D8" s="174">
        <f>IF('- A -'!E10&lt;&gt;"",'- A -'!E10,"")</f>
        <v>0</v>
      </c>
      <c r="E8" s="3" t="str">
        <f>'- A -'!F10</f>
        <v>BLACK AND WHITE POWER</v>
      </c>
      <c r="F8" s="1">
        <f>COUNTBLANK('- A -'!C10:'- A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20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  <c r="AI8">
        <f t="shared" si="24"/>
        <v>1</v>
      </c>
      <c r="AJ8">
        <f t="shared" si="25"/>
        <v>0</v>
      </c>
      <c r="AK8">
        <f t="shared" si="26"/>
        <v>0</v>
      </c>
      <c r="AL8">
        <f t="shared" si="27"/>
        <v>1</v>
      </c>
      <c r="AM8">
        <f t="shared" si="28"/>
        <v>0</v>
      </c>
      <c r="AN8">
        <f t="shared" si="29"/>
        <v>20</v>
      </c>
      <c r="AP8">
        <f t="shared" si="30"/>
        <v>0</v>
      </c>
      <c r="AQ8">
        <f t="shared" si="31"/>
        <v>0</v>
      </c>
      <c r="AR8">
        <f t="shared" si="32"/>
        <v>0</v>
      </c>
      <c r="AS8">
        <f t="shared" si="33"/>
        <v>0</v>
      </c>
      <c r="AT8">
        <f t="shared" si="34"/>
        <v>0</v>
      </c>
      <c r="AU8">
        <f t="shared" si="35"/>
        <v>0</v>
      </c>
      <c r="AW8">
        <f t="shared" si="36"/>
        <v>0</v>
      </c>
      <c r="AX8">
        <f t="shared" si="37"/>
        <v>0</v>
      </c>
      <c r="AY8">
        <f t="shared" si="38"/>
        <v>0</v>
      </c>
      <c r="AZ8">
        <f t="shared" si="39"/>
        <v>0</v>
      </c>
      <c r="BA8">
        <f t="shared" si="40"/>
        <v>0</v>
      </c>
      <c r="BB8">
        <f t="shared" si="41"/>
        <v>0</v>
      </c>
    </row>
    <row r="9" spans="1:54" ht="12.75">
      <c r="A9" s="2" t="str">
        <f>'- A -'!B11</f>
        <v>LATONEROS</v>
      </c>
      <c r="B9" s="174">
        <f>IF('- A -'!C11&lt;&gt;"",'- A -'!C11,"")</f>
        <v>26</v>
      </c>
      <c r="C9" s="174" t="str">
        <f>'- A -'!D11</f>
        <v>-</v>
      </c>
      <c r="D9" s="174">
        <f>IF('- A -'!E11&lt;&gt;"",'- A -'!E11,"")</f>
        <v>29</v>
      </c>
      <c r="E9" s="3" t="str">
        <f>'- A -'!F11</f>
        <v>CIENCIAS II</v>
      </c>
      <c r="F9" s="1">
        <f>COUNTBLANK('- A -'!C11:'- A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1</v>
      </c>
      <c r="AC9">
        <f t="shared" si="19"/>
        <v>0</v>
      </c>
      <c r="AD9">
        <f t="shared" si="20"/>
        <v>0</v>
      </c>
      <c r="AE9">
        <f t="shared" si="21"/>
        <v>1</v>
      </c>
      <c r="AF9">
        <f t="shared" si="22"/>
        <v>26</v>
      </c>
      <c r="AG9">
        <f t="shared" si="23"/>
        <v>29</v>
      </c>
      <c r="AI9">
        <f t="shared" si="24"/>
        <v>0</v>
      </c>
      <c r="AJ9">
        <f t="shared" si="25"/>
        <v>0</v>
      </c>
      <c r="AK9">
        <f t="shared" si="26"/>
        <v>0</v>
      </c>
      <c r="AL9">
        <f t="shared" si="27"/>
        <v>0</v>
      </c>
      <c r="AM9">
        <f t="shared" si="28"/>
        <v>0</v>
      </c>
      <c r="AN9">
        <f t="shared" si="29"/>
        <v>0</v>
      </c>
      <c r="AP9">
        <f t="shared" si="30"/>
        <v>0</v>
      </c>
      <c r="AQ9">
        <f t="shared" si="31"/>
        <v>0</v>
      </c>
      <c r="AR9">
        <f t="shared" si="32"/>
        <v>0</v>
      </c>
      <c r="AS9">
        <f t="shared" si="33"/>
        <v>0</v>
      </c>
      <c r="AT9">
        <f t="shared" si="34"/>
        <v>0</v>
      </c>
      <c r="AU9">
        <f t="shared" si="35"/>
        <v>0</v>
      </c>
      <c r="AW9">
        <f t="shared" si="36"/>
        <v>1</v>
      </c>
      <c r="AX9">
        <f t="shared" si="37"/>
        <v>1</v>
      </c>
      <c r="AY9">
        <f t="shared" si="38"/>
        <v>0</v>
      </c>
      <c r="AZ9">
        <f t="shared" si="39"/>
        <v>0</v>
      </c>
      <c r="BA9">
        <f t="shared" si="40"/>
        <v>29</v>
      </c>
      <c r="BB9">
        <f t="shared" si="41"/>
        <v>26</v>
      </c>
    </row>
    <row r="10" spans="1:54" ht="12.75">
      <c r="A10" s="2" t="str">
        <f>'- A -'!B12</f>
        <v>BALLERS</v>
      </c>
      <c r="B10" s="174">
        <f>IF('- A -'!C12&lt;&gt;"",'- A -'!C12,"")</f>
        <v>89</v>
      </c>
      <c r="C10" s="174" t="str">
        <f>'- A -'!D12</f>
        <v>-</v>
      </c>
      <c r="D10" s="174">
        <f>IF('- A -'!E12&lt;&gt;"",'- A -'!E12,"")</f>
        <v>55</v>
      </c>
      <c r="E10" s="3" t="str">
        <f>'- A -'!F12</f>
        <v>LATONEROS</v>
      </c>
      <c r="F10" s="1">
        <f>COUNTBLANK('- A -'!C12:'- A -'!E12)</f>
        <v>0</v>
      </c>
      <c r="G10">
        <f>IF(AND(F10=0,OR($A10=$G$2,$E10=$G$2)),1,0)</f>
        <v>1</v>
      </c>
      <c r="H10">
        <f>IF(AND(F10=0,OR(AND($A10=$G$2,$B10&gt;$D10),AND($E10=$G$2,$D10&gt;$B10))),1,0)</f>
        <v>1</v>
      </c>
      <c r="I10">
        <f>IF(AND(F10=0,G10=1,$B10=$D10),1,0)</f>
        <v>0</v>
      </c>
      <c r="J10">
        <f>IF(AND(F10=0,OR(AND($A10=$G$2,$B10&lt;$D10),AND($E10=$G$2,$D10&lt;$B10))),1,0)</f>
        <v>0</v>
      </c>
      <c r="K10">
        <f>IF(F10&gt;0,0,IF($A10=$G$2,$B10,IF($E10=$G$2,$D10,0)))</f>
        <v>89</v>
      </c>
      <c r="L10">
        <f>IF(F10&gt;0,0,IF($A10=$G$2,$D10,IF($E10=$G$2,$B10,0)))</f>
        <v>55</v>
      </c>
      <c r="N10">
        <f>IF(AND(F10=0,OR($A10=$N$2,$E10=$N$2)),1,0)</f>
        <v>0</v>
      </c>
      <c r="O10">
        <f>IF(AND(F10=0,OR(AND($A10=$N$2,$B10&gt;$D10),AND($E10=$N$2,$D10&gt;$B10))),1,0)</f>
        <v>0</v>
      </c>
      <c r="P10">
        <f>IF(AND(F10=0,N10=1,$B10=$D10),1,0)</f>
        <v>0</v>
      </c>
      <c r="Q10">
        <f>IF(AND(F10=0,OR(AND($A10=$N$2,$B10&lt;$D10),AND($E10=$N$2,$D10&lt;$B10))),1,0)</f>
        <v>0</v>
      </c>
      <c r="R10">
        <f>IF(F10&gt;0,0,IF($A10=$N$2,$B10,IF($E10=$N$2,$D10,0)))</f>
        <v>0</v>
      </c>
      <c r="S10">
        <f>IF(F10&gt;0,0,IF($A10=$N$2,$D10,IF($E10=$N$2,$B10,0)))</f>
        <v>0</v>
      </c>
      <c r="U10">
        <f>IF(AND(F10=0,OR($A10=$U$2,$E10=$U$2)),1,0)</f>
        <v>0</v>
      </c>
      <c r="V10">
        <f>IF(AND(F10=0,OR(AND($A10=$U$2,$B10&gt;$D10),AND($E10=$U$2,$D10&gt;$B10))),1,0)</f>
        <v>0</v>
      </c>
      <c r="W10">
        <f>IF(AND(F10=0,U10=1,$B10=$D10),1,0)</f>
        <v>0</v>
      </c>
      <c r="X10">
        <f>IF(AND(F10=0,OR(AND($A10=$U$2,$B10&lt;$D10),AND($E10=$U$2,$D10&lt;$B10))),1,0)</f>
        <v>0</v>
      </c>
      <c r="Y10">
        <f>IF(F10&gt;0,0,IF($A10=$U$2,$B10,IF($E10=$U$2,$D10,0)))</f>
        <v>0</v>
      </c>
      <c r="Z10">
        <f>IF(F10&gt;0,0,IF($A10=$U$2,$D10,IF($E10=$U$2,$B10,0)))</f>
        <v>0</v>
      </c>
      <c r="AB10">
        <f>IF(AND(F10=0,OR($A10=$AB$2,$E10=$AB$2)),1,0)</f>
        <v>1</v>
      </c>
      <c r="AC10">
        <f>IF(AND(F10=0,OR(AND($A10=$AB$2,$B10&gt;$D10),AND($E10=$AB$2,$D10&gt;$B10))),1,0)</f>
        <v>0</v>
      </c>
      <c r="AD10">
        <f>IF(AND(F10=0,AB10=1,$B10=$D10),1,0)</f>
        <v>0</v>
      </c>
      <c r="AE10">
        <f>IF(AND(F10=0,OR(AND($A10=$AB$2,$B10&lt;$D10),AND($E10=$AB$2,$D10&lt;$B10))),1,0)</f>
        <v>1</v>
      </c>
      <c r="AF10">
        <f>IF(F10&gt;0,0,IF($A10=$AB$2,$B10,IF($E10=$AB$2,$D10,0)))</f>
        <v>55</v>
      </c>
      <c r="AG10">
        <f>IF(F10&gt;0,0,IF($A10=$AB$2,$D10,IF($E10=$AB$2,$B10,0)))</f>
        <v>89</v>
      </c>
      <c r="AI10">
        <f t="shared" si="24"/>
        <v>0</v>
      </c>
      <c r="AJ10">
        <f t="shared" si="25"/>
        <v>0</v>
      </c>
      <c r="AK10">
        <f t="shared" si="26"/>
        <v>0</v>
      </c>
      <c r="AL10">
        <f t="shared" si="27"/>
        <v>0</v>
      </c>
      <c r="AM10">
        <f t="shared" si="28"/>
        <v>0</v>
      </c>
      <c r="AN10">
        <f t="shared" si="29"/>
        <v>0</v>
      </c>
      <c r="AP10">
        <f t="shared" si="30"/>
        <v>0</v>
      </c>
      <c r="AQ10">
        <f t="shared" si="31"/>
        <v>0</v>
      </c>
      <c r="AR10">
        <f t="shared" si="32"/>
        <v>0</v>
      </c>
      <c r="AS10">
        <f t="shared" si="33"/>
        <v>0</v>
      </c>
      <c r="AT10">
        <f t="shared" si="34"/>
        <v>0</v>
      </c>
      <c r="AU10">
        <f t="shared" si="35"/>
        <v>0</v>
      </c>
      <c r="AW10">
        <f t="shared" si="36"/>
        <v>0</v>
      </c>
      <c r="AX10">
        <f t="shared" si="37"/>
        <v>0</v>
      </c>
      <c r="AY10">
        <f t="shared" si="38"/>
        <v>0</v>
      </c>
      <c r="AZ10">
        <f t="shared" si="39"/>
        <v>0</v>
      </c>
      <c r="BA10">
        <f t="shared" si="40"/>
        <v>0</v>
      </c>
      <c r="BB10">
        <f t="shared" si="41"/>
        <v>0</v>
      </c>
    </row>
    <row r="11" spans="1:54" ht="12.75">
      <c r="A11" s="2" t="str">
        <f>'- A -'!B13</f>
        <v>CANELA PASIÓN</v>
      </c>
      <c r="B11" s="174">
        <f>IF('- A -'!C13&lt;&gt;"",'- A -'!C13,"")</f>
        <v>68</v>
      </c>
      <c r="C11" s="174" t="str">
        <f>'- A -'!D13</f>
        <v>-</v>
      </c>
      <c r="D11" s="174">
        <f>IF('- A -'!E13&lt;&gt;"",'- A -'!E13,"")</f>
        <v>58</v>
      </c>
      <c r="E11" s="3" t="str">
        <f>'- A -'!F13</f>
        <v>BASQUETEROS UN</v>
      </c>
      <c r="F11" s="1">
        <f>COUNTBLANK('- A -'!C13:'- A -'!E13)</f>
        <v>0</v>
      </c>
      <c r="G11">
        <f>IF(AND(F11=0,OR($A11=$G$2,$E11=$G$2)),1,0)</f>
        <v>0</v>
      </c>
      <c r="H11">
        <f>IF(AND(F11=0,OR(AND($A11=$G$2,$B11&gt;$D11),AND($E11=$G$2,$D11&gt;$B11))),1,0)</f>
        <v>0</v>
      </c>
      <c r="I11">
        <f>IF(AND(F11=0,G11=1,$B11=$D11),1,0)</f>
        <v>0</v>
      </c>
      <c r="J11">
        <f>IF(AND(F11=0,OR(AND($A11=$G$2,$B11&lt;$D11),AND($E11=$G$2,$D11&lt;$B11))),1,0)</f>
        <v>0</v>
      </c>
      <c r="K11">
        <f>IF(F11&gt;0,0,IF($A11=$G$2,$B11,IF($E11=$G$2,$D11,0)))</f>
        <v>0</v>
      </c>
      <c r="L11">
        <f>IF(F11&gt;0,0,IF($A11=$G$2,$D11,IF($E11=$G$2,$B11,0)))</f>
        <v>0</v>
      </c>
      <c r="N11">
        <f>IF(AND(F11=0,OR($A11=$N$2,$E11=$N$2)),1,0)</f>
        <v>1</v>
      </c>
      <c r="O11">
        <f>IF(AND(F11=0,OR(AND($A11=$N$2,$B11&gt;$D11),AND($E11=$N$2,$D11&gt;$B11))),1,0)</f>
        <v>1</v>
      </c>
      <c r="P11">
        <f>IF(AND(F11=0,N11=1,$B11=$D11),1,0)</f>
        <v>0</v>
      </c>
      <c r="Q11">
        <f>IF(AND(F11=0,OR(AND($A11=$N$2,$B11&lt;$D11),AND($E11=$N$2,$D11&lt;$B11))),1,0)</f>
        <v>0</v>
      </c>
      <c r="R11">
        <f>IF(F11&gt;0,0,IF($A11=$N$2,$B11,IF($E11=$N$2,$D11,0)))</f>
        <v>68</v>
      </c>
      <c r="S11">
        <f>IF(F11&gt;0,0,IF($A11=$N$2,$D11,IF($E11=$N$2,$B11,0)))</f>
        <v>58</v>
      </c>
      <c r="U11">
        <f>IF(AND(F11=0,OR($A11=$U$2,$E11=$U$2)),1,0)</f>
        <v>1</v>
      </c>
      <c r="V11">
        <f>IF(AND(F11=0,OR(AND($A11=$U$2,$B11&gt;$D11),AND($E11=$U$2,$D11&gt;$B11))),1,0)</f>
        <v>0</v>
      </c>
      <c r="W11">
        <f>IF(AND(F11=0,U11=1,$B11=$D11),1,0)</f>
        <v>0</v>
      </c>
      <c r="X11">
        <f>IF(AND(F11=0,OR(AND($A11=$U$2,$B11&lt;$D11),AND($E11=$U$2,$D11&lt;$B11))),1,0)</f>
        <v>1</v>
      </c>
      <c r="Y11">
        <f>IF(F11&gt;0,0,IF($A11=$U$2,$B11,IF($E11=$U$2,$D11,0)))</f>
        <v>58</v>
      </c>
      <c r="Z11">
        <f>IF(F11&gt;0,0,IF($A11=$U$2,$D11,IF($E11=$U$2,$B11,0)))</f>
        <v>68</v>
      </c>
      <c r="AB11">
        <f>IF(AND(F11=0,OR($A11=$AB$2,$E11=$AB$2)),1,0)</f>
        <v>0</v>
      </c>
      <c r="AC11">
        <f>IF(AND(F11=0,OR(AND($A11=$AB$2,$B11&gt;$D11),AND($E11=$AB$2,$D11&gt;$B11))),1,0)</f>
        <v>0</v>
      </c>
      <c r="AD11">
        <f>IF(AND(F11=0,AB11=1,$B11=$D11),1,0)</f>
        <v>0</v>
      </c>
      <c r="AE11">
        <f>IF(AND(F11=0,OR(AND($A11=$AB$2,$B11&lt;$D11),AND($E11=$AB$2,$D11&lt;$B11))),1,0)</f>
        <v>0</v>
      </c>
      <c r="AF11">
        <f>IF(F11&gt;0,0,IF($A11=$AB$2,$B11,IF($E11=$AB$2,$D11,0)))</f>
        <v>0</v>
      </c>
      <c r="AG11">
        <f>IF(F11&gt;0,0,IF($A11=$AB$2,$D11,IF($E11=$AB$2,$B11,0)))</f>
        <v>0</v>
      </c>
      <c r="AI11">
        <f t="shared" si="24"/>
        <v>0</v>
      </c>
      <c r="AJ11">
        <f t="shared" si="25"/>
        <v>0</v>
      </c>
      <c r="AK11">
        <f t="shared" si="26"/>
        <v>0</v>
      </c>
      <c r="AL11">
        <f t="shared" si="27"/>
        <v>0</v>
      </c>
      <c r="AM11">
        <f t="shared" si="28"/>
        <v>0</v>
      </c>
      <c r="AN11">
        <f t="shared" si="29"/>
        <v>0</v>
      </c>
      <c r="AP11">
        <f t="shared" si="30"/>
        <v>0</v>
      </c>
      <c r="AQ11">
        <f t="shared" si="31"/>
        <v>0</v>
      </c>
      <c r="AR11">
        <f t="shared" si="32"/>
        <v>0</v>
      </c>
      <c r="AS11">
        <f t="shared" si="33"/>
        <v>0</v>
      </c>
      <c r="AT11">
        <f t="shared" si="34"/>
        <v>0</v>
      </c>
      <c r="AU11">
        <f t="shared" si="35"/>
        <v>0</v>
      </c>
      <c r="AW11">
        <f t="shared" si="36"/>
        <v>0</v>
      </c>
      <c r="AX11">
        <f t="shared" si="37"/>
        <v>0</v>
      </c>
      <c r="AY11">
        <f t="shared" si="38"/>
        <v>0</v>
      </c>
      <c r="AZ11">
        <f t="shared" si="39"/>
        <v>0</v>
      </c>
      <c r="BA11">
        <f t="shared" si="40"/>
        <v>0</v>
      </c>
      <c r="BB11">
        <f t="shared" si="41"/>
        <v>0</v>
      </c>
    </row>
    <row r="12" spans="1:54" ht="12.75">
      <c r="A12" s="2" t="str">
        <f>'- A -'!B14</f>
        <v>CIENCIAS II</v>
      </c>
      <c r="B12" s="174">
        <f>IF('- A -'!C14&lt;&gt;"",'- A -'!C14,"")</f>
        <v>41</v>
      </c>
      <c r="C12" s="174" t="str">
        <f>'- A -'!D14</f>
        <v>-</v>
      </c>
      <c r="D12" s="174">
        <f>IF('- A -'!E14&lt;&gt;"",'- A -'!E14,"")</f>
        <v>28</v>
      </c>
      <c r="E12" s="3" t="str">
        <f>'- A -'!F14</f>
        <v>MAÑANA LE PAGO</v>
      </c>
      <c r="F12" s="1">
        <f>COUNTBLANK('- A -'!C14:'- A -'!E14)</f>
        <v>0</v>
      </c>
      <c r="G12">
        <f>IF(AND(F12=0,OR($A12=$G$2,$E12=$G$2)),1,0)</f>
        <v>0</v>
      </c>
      <c r="H12">
        <f>IF(AND(F12=0,OR(AND($A12=$G$2,$B12&gt;$D12),AND($E12=$G$2,$D12&gt;$B12))),1,0)</f>
        <v>0</v>
      </c>
      <c r="I12">
        <f>IF(AND(F12=0,G12=1,$B12=$D12),1,0)</f>
        <v>0</v>
      </c>
      <c r="J12">
        <f>IF(AND(F12=0,OR(AND($A12=$G$2,$B12&lt;$D12),AND($E12=$G$2,$D12&lt;$B12))),1,0)</f>
        <v>0</v>
      </c>
      <c r="K12">
        <f>IF(F12&gt;0,0,IF($A12=$G$2,$B12,IF($E12=$G$2,$D12,0)))</f>
        <v>0</v>
      </c>
      <c r="L12">
        <f>IF(F12&gt;0,0,IF($A12=$G$2,$D12,IF($E12=$G$2,$B12,0)))</f>
        <v>0</v>
      </c>
      <c r="N12">
        <f>IF(AND(F12=0,OR($A12=$N$2,$E12=$N$2)),1,0)</f>
        <v>0</v>
      </c>
      <c r="O12">
        <f>IF(AND(F12=0,OR(AND($A12=$N$2,$B12&gt;$D12),AND($E12=$N$2,$D12&gt;$B12))),1,0)</f>
        <v>0</v>
      </c>
      <c r="P12">
        <f>IF(AND(F12=0,N12=1,$B12=$D12),1,0)</f>
        <v>0</v>
      </c>
      <c r="Q12">
        <f>IF(AND(F12=0,OR(AND($A12=$N$2,$B12&lt;$D12),AND($E12=$N$2,$D12&lt;$B12))),1,0)</f>
        <v>0</v>
      </c>
      <c r="R12">
        <f>IF(F12&gt;0,0,IF($A12=$N$2,$B12,IF($E12=$N$2,$D12,0)))</f>
        <v>0</v>
      </c>
      <c r="S12">
        <f>IF(F12&gt;0,0,IF($A12=$N$2,$D12,IF($E12=$N$2,$B12,0)))</f>
        <v>0</v>
      </c>
      <c r="U12">
        <f>IF(AND(F12=0,OR($A12=$U$2,$E12=$U$2)),1,0)</f>
        <v>0</v>
      </c>
      <c r="V12">
        <f>IF(AND(F12=0,OR(AND($A12=$U$2,$B12&gt;$D12),AND($E12=$U$2,$D12&gt;$B12))),1,0)</f>
        <v>0</v>
      </c>
      <c r="W12">
        <f>IF(AND(F12=0,U12=1,$B12=$D12),1,0)</f>
        <v>0</v>
      </c>
      <c r="X12">
        <f>IF(AND(F12=0,OR(AND($A12=$U$2,$B12&lt;$D12),AND($E12=$U$2,$D12&lt;$B12))),1,0)</f>
        <v>0</v>
      </c>
      <c r="Y12">
        <f>IF(F12&gt;0,0,IF($A12=$U$2,$B12,IF($E12=$U$2,$D12,0)))</f>
        <v>0</v>
      </c>
      <c r="Z12">
        <f>IF(F12&gt;0,0,IF($A12=$U$2,$D12,IF($E12=$U$2,$B12,0)))</f>
        <v>0</v>
      </c>
      <c r="AB12">
        <f>IF(AND(F12=0,OR($A12=$AB$2,$E12=$AB$2)),1,0)</f>
        <v>0</v>
      </c>
      <c r="AC12">
        <f>IF(AND(F12=0,OR(AND($A12=$AB$2,$B12&gt;$D12),AND($E12=$AB$2,$D12&gt;$B12))),1,0)</f>
        <v>0</v>
      </c>
      <c r="AD12">
        <f>IF(AND(F12=0,AB12=1,$B12=$D12),1,0)</f>
        <v>0</v>
      </c>
      <c r="AE12">
        <f>IF(AND(F12=0,OR(AND($A12=$AB$2,$B12&lt;$D12),AND($E12=$AB$2,$D12&lt;$B12))),1,0)</f>
        <v>0</v>
      </c>
      <c r="AF12">
        <f>IF(F12&gt;0,0,IF($A12=$AB$2,$B12,IF($E12=$AB$2,$D12,0)))</f>
        <v>0</v>
      </c>
      <c r="AG12">
        <f>IF(F12&gt;0,0,IF($A12=$AB$2,$D12,IF($E12=$AB$2,$B12,0)))</f>
        <v>0</v>
      </c>
      <c r="AI12">
        <f t="shared" si="24"/>
        <v>0</v>
      </c>
      <c r="AJ12">
        <f t="shared" si="25"/>
        <v>0</v>
      </c>
      <c r="AK12">
        <f t="shared" si="26"/>
        <v>0</v>
      </c>
      <c r="AL12">
        <f t="shared" si="27"/>
        <v>0</v>
      </c>
      <c r="AM12">
        <f t="shared" si="28"/>
        <v>0</v>
      </c>
      <c r="AN12">
        <f t="shared" si="29"/>
        <v>0</v>
      </c>
      <c r="AP12">
        <f t="shared" si="30"/>
        <v>1</v>
      </c>
      <c r="AQ12">
        <f t="shared" si="31"/>
        <v>0</v>
      </c>
      <c r="AR12">
        <f t="shared" si="32"/>
        <v>0</v>
      </c>
      <c r="AS12">
        <f t="shared" si="33"/>
        <v>1</v>
      </c>
      <c r="AT12">
        <f t="shared" si="34"/>
        <v>28</v>
      </c>
      <c r="AU12">
        <f t="shared" si="35"/>
        <v>41</v>
      </c>
      <c r="AW12">
        <f t="shared" si="36"/>
        <v>1</v>
      </c>
      <c r="AX12">
        <f t="shared" si="37"/>
        <v>1</v>
      </c>
      <c r="AY12">
        <f t="shared" si="38"/>
        <v>0</v>
      </c>
      <c r="AZ12">
        <f t="shared" si="39"/>
        <v>0</v>
      </c>
      <c r="BA12">
        <f t="shared" si="40"/>
        <v>41</v>
      </c>
      <c r="BB12">
        <f t="shared" si="41"/>
        <v>28</v>
      </c>
    </row>
    <row r="13" spans="1:54" ht="12.75">
      <c r="A13" s="2" t="str">
        <f>'- A -'!B15</f>
        <v>BALLERS</v>
      </c>
      <c r="B13" s="174">
        <f>IF('- A -'!C15&lt;&gt;"",'- A -'!C15,"")</f>
        <v>20</v>
      </c>
      <c r="C13" s="174" t="str">
        <f>'- A -'!D15</f>
        <v>-</v>
      </c>
      <c r="D13" s="174">
        <f>IF('- A -'!E15&lt;&gt;"",'- A -'!E15,"")</f>
        <v>0</v>
      </c>
      <c r="E13" s="3" t="str">
        <f>'- A -'!F15</f>
        <v>BLACK AND WHITE POWER</v>
      </c>
      <c r="F13" s="1">
        <f>COUNTBLANK('- A -'!C15:'- A -'!E15)</f>
        <v>0</v>
      </c>
      <c r="G13">
        <f>IF(AND(F13=0,OR($A13=$G$2,$E13=$G$2)),1,0)</f>
        <v>1</v>
      </c>
      <c r="H13">
        <f>IF(AND(F13=0,OR(AND($A13=$G$2,$B13&gt;$D13),AND($E13=$G$2,$D13&gt;$B13))),1,0)</f>
        <v>1</v>
      </c>
      <c r="I13">
        <f>IF(AND(F13=0,G13=1,$B13=$D13),1,0)</f>
        <v>0</v>
      </c>
      <c r="J13">
        <f>IF(AND(F13=0,OR(AND($A13=$G$2,$B13&lt;$D13),AND($E13=$G$2,$D13&lt;$B13))),1,0)</f>
        <v>0</v>
      </c>
      <c r="K13">
        <f>IF(F13&gt;0,0,IF($A13=$G$2,$B13,IF($E13=$G$2,$D13,0)))</f>
        <v>20</v>
      </c>
      <c r="L13">
        <f>IF(F13&gt;0,0,IF($A13=$G$2,$D13,IF($E13=$G$2,$B13,0)))</f>
        <v>0</v>
      </c>
      <c r="N13">
        <f>IF(AND(F13=0,OR($A13=$N$2,$E13=$N$2)),1,0)</f>
        <v>0</v>
      </c>
      <c r="O13">
        <f>IF(AND(F13=0,OR(AND($A13=$N$2,$B13&gt;$D13),AND($E13=$N$2,$D13&gt;$B13))),1,0)</f>
        <v>0</v>
      </c>
      <c r="P13">
        <f>IF(AND(F13=0,N13=1,$B13=$D13),1,0)</f>
        <v>0</v>
      </c>
      <c r="Q13">
        <f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>IF(AND(F13=0,OR($A13=$U$2,$E13=$U$2)),1,0)</f>
        <v>0</v>
      </c>
      <c r="V13">
        <f>IF(AND(F13=0,OR(AND($A13=$U$2,$B13&gt;$D13),AND($E13=$U$2,$D13&gt;$B13))),1,0)</f>
        <v>0</v>
      </c>
      <c r="W13">
        <f>IF(AND(F13=0,U13=1,$B13=$D13),1,0)</f>
        <v>0</v>
      </c>
      <c r="X13">
        <f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>IF(AND(F13=0,OR($A13=$AB$2,$E13=$AB$2)),1,0)</f>
        <v>0</v>
      </c>
      <c r="AC13">
        <f>IF(AND(F13=0,OR(AND($A13=$AB$2,$B13&gt;$D13),AND($E13=$AB$2,$D13&gt;$B13))),1,0)</f>
        <v>0</v>
      </c>
      <c r="AD13">
        <f>IF(AND(F13=0,AB13=1,$B13=$D13),1,0)</f>
        <v>0</v>
      </c>
      <c r="AE13">
        <f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si="24"/>
        <v>1</v>
      </c>
      <c r="AJ13">
        <f t="shared" si="25"/>
        <v>0</v>
      </c>
      <c r="AK13">
        <f t="shared" si="26"/>
        <v>0</v>
      </c>
      <c r="AL13">
        <f t="shared" si="27"/>
        <v>1</v>
      </c>
      <c r="AM13">
        <f t="shared" si="28"/>
        <v>0</v>
      </c>
      <c r="AN13">
        <f t="shared" si="29"/>
        <v>20</v>
      </c>
      <c r="AP13">
        <f t="shared" si="30"/>
        <v>0</v>
      </c>
      <c r="AQ13">
        <f t="shared" si="31"/>
        <v>0</v>
      </c>
      <c r="AR13">
        <f t="shared" si="32"/>
        <v>0</v>
      </c>
      <c r="AS13">
        <f t="shared" si="33"/>
        <v>0</v>
      </c>
      <c r="AT13">
        <f t="shared" si="34"/>
        <v>0</v>
      </c>
      <c r="AU13">
        <f t="shared" si="35"/>
        <v>0</v>
      </c>
      <c r="AW13">
        <f t="shared" si="36"/>
        <v>0</v>
      </c>
      <c r="AX13">
        <f t="shared" si="37"/>
        <v>0</v>
      </c>
      <c r="AY13">
        <f t="shared" si="38"/>
        <v>0</v>
      </c>
      <c r="AZ13">
        <f t="shared" si="39"/>
        <v>0</v>
      </c>
      <c r="BA13">
        <f t="shared" si="40"/>
        <v>0</v>
      </c>
      <c r="BB13">
        <f t="shared" si="41"/>
        <v>0</v>
      </c>
    </row>
    <row r="14" spans="1:54" ht="12.75">
      <c r="A14" s="2" t="str">
        <f>'- A -'!B16</f>
        <v>CANELA PASIÓN</v>
      </c>
      <c r="B14" s="174">
        <f>IF('- A -'!C16&lt;&gt;"",'- A -'!C16,"")</f>
        <v>41</v>
      </c>
      <c r="C14" s="174" t="str">
        <f>'- A -'!D16</f>
        <v>-</v>
      </c>
      <c r="D14" s="174">
        <f>IF('- A -'!E16&lt;&gt;"",'- A -'!E16,"")</f>
        <v>23</v>
      </c>
      <c r="E14" s="3" t="str">
        <f>'- A -'!F16</f>
        <v>CIENCIAS II</v>
      </c>
      <c r="F14" s="173">
        <f>COUNTBLANK('- A -'!C16:'- A -'!E16)</f>
        <v>0</v>
      </c>
      <c r="G14">
        <f aca="true" t="shared" si="42" ref="G14:G24">IF(AND(F14=0,OR($A14=$G$2,$E14=$G$2)),1,0)</f>
        <v>0</v>
      </c>
      <c r="H14">
        <f aca="true" t="shared" si="43" ref="H14:H24">IF(AND(F14=0,OR(AND($A14=$G$2,$B14&gt;$D14),AND($E14=$G$2,$D14&gt;$B14))),1,0)</f>
        <v>0</v>
      </c>
      <c r="I14">
        <f aca="true" t="shared" si="44" ref="I14:I24">IF(AND(F14=0,G14=1,$B14=$D14),1,0)</f>
        <v>0</v>
      </c>
      <c r="J14">
        <f aca="true" t="shared" si="45" ref="J14:J24">IF(AND(F14=0,OR(AND($A14=$G$2,$B14&lt;$D14),AND($E14=$G$2,$D14&lt;$B14))),1,0)</f>
        <v>0</v>
      </c>
      <c r="K14">
        <f aca="true" t="shared" si="46" ref="K14:K24">IF(F14&gt;0,0,IF($A14=$G$2,$B14,IF($E14=$G$2,$D14,0)))</f>
        <v>0</v>
      </c>
      <c r="L14">
        <f aca="true" t="shared" si="47" ref="L14:L24">IF(F14&gt;0,0,IF($A14=$G$2,$D14,IF($E14=$G$2,$B14,0)))</f>
        <v>0</v>
      </c>
      <c r="N14">
        <f aca="true" t="shared" si="48" ref="N14:N24">IF(AND(F14=0,OR($A14=$N$2,$E14=$N$2)),1,0)</f>
        <v>1</v>
      </c>
      <c r="O14">
        <f aca="true" t="shared" si="49" ref="O14:O24">IF(AND(F14=0,OR(AND($A14=$N$2,$B14&gt;$D14),AND($E14=$N$2,$D14&gt;$B14))),1,0)</f>
        <v>1</v>
      </c>
      <c r="P14">
        <f aca="true" t="shared" si="50" ref="P14:P24">IF(AND(F14=0,N14=1,$B14=$D14),1,0)</f>
        <v>0</v>
      </c>
      <c r="Q14">
        <f aca="true" t="shared" si="51" ref="Q14:Q24">IF(AND(F14=0,OR(AND($A14=$N$2,$B14&lt;$D14),AND($E14=$N$2,$D14&lt;$B14))),1,0)</f>
        <v>0</v>
      </c>
      <c r="R14">
        <f aca="true" t="shared" si="52" ref="R14:R24">IF(F14&gt;0,0,IF($A14=$N$2,$B14,IF($E14=$N$2,$D14,0)))</f>
        <v>41</v>
      </c>
      <c r="S14">
        <f aca="true" t="shared" si="53" ref="S14:S24">IF(F14&gt;0,0,IF($A14=$N$2,$D14,IF($E14=$N$2,$B14,0)))</f>
        <v>23</v>
      </c>
      <c r="U14">
        <f aca="true" t="shared" si="54" ref="U14:U24">IF(AND(F14=0,OR($A14=$U$2,$E14=$U$2)),1,0)</f>
        <v>0</v>
      </c>
      <c r="V14">
        <f aca="true" t="shared" si="55" ref="V14:V24">IF(AND(F14=0,OR(AND($A14=$U$2,$B14&gt;$D14),AND($E14=$U$2,$D14&gt;$B14))),1,0)</f>
        <v>0</v>
      </c>
      <c r="W14">
        <f aca="true" t="shared" si="56" ref="W14:W24">IF(AND(F14=0,U14=1,$B14=$D14),1,0)</f>
        <v>0</v>
      </c>
      <c r="X14">
        <f aca="true" t="shared" si="57" ref="X14:X24">IF(AND(F14=0,OR(AND($A14=$U$2,$B14&lt;$D14),AND($E14=$U$2,$D14&lt;$B14))),1,0)</f>
        <v>0</v>
      </c>
      <c r="Y14">
        <f aca="true" t="shared" si="58" ref="Y14:Y24">IF(F14&gt;0,0,IF($A14=$U$2,$B14,IF($E14=$U$2,$D14,0)))</f>
        <v>0</v>
      </c>
      <c r="Z14">
        <f aca="true" t="shared" si="59" ref="Z14:Z24">IF(F14&gt;0,0,IF($A14=$U$2,$D14,IF($E14=$U$2,$B14,0)))</f>
        <v>0</v>
      </c>
      <c r="AB14">
        <f aca="true" t="shared" si="60" ref="AB14:AB24">IF(AND(F14=0,OR($A14=$AB$2,$E14=$AB$2)),1,0)</f>
        <v>0</v>
      </c>
      <c r="AC14">
        <f aca="true" t="shared" si="61" ref="AC14:AC24">IF(AND(F14=0,OR(AND($A14=$AB$2,$B14&gt;$D14),AND($E14=$AB$2,$D14&gt;$B14))),1,0)</f>
        <v>0</v>
      </c>
      <c r="AD14">
        <f aca="true" t="shared" si="62" ref="AD14:AD24">IF(AND(F14=0,AB14=1,$B14=$D14),1,0)</f>
        <v>0</v>
      </c>
      <c r="AE14">
        <f aca="true" t="shared" si="63" ref="AE14:AE24">IF(AND(F14=0,OR(AND($A14=$AB$2,$B14&lt;$D14),AND($E14=$AB$2,$D14&lt;$B14))),1,0)</f>
        <v>0</v>
      </c>
      <c r="AF14">
        <f aca="true" t="shared" si="64" ref="AF14:AF24">IF(F14&gt;0,0,IF($A14=$AB$2,$B14,IF($E14=$AB$2,$D14,0)))</f>
        <v>0</v>
      </c>
      <c r="AG14">
        <f aca="true" t="shared" si="65" ref="AG14:AG24">IF(F14&gt;0,0,IF($A14=$AB$2,$D14,IF($E14=$AB$2,$B14,0)))</f>
        <v>0</v>
      </c>
      <c r="AI14">
        <f t="shared" si="24"/>
        <v>0</v>
      </c>
      <c r="AJ14">
        <f t="shared" si="25"/>
        <v>0</v>
      </c>
      <c r="AK14">
        <f t="shared" si="26"/>
        <v>0</v>
      </c>
      <c r="AL14">
        <f t="shared" si="27"/>
        <v>0</v>
      </c>
      <c r="AM14">
        <f t="shared" si="28"/>
        <v>0</v>
      </c>
      <c r="AN14">
        <f t="shared" si="29"/>
        <v>0</v>
      </c>
      <c r="AP14">
        <f t="shared" si="30"/>
        <v>0</v>
      </c>
      <c r="AQ14">
        <f t="shared" si="31"/>
        <v>0</v>
      </c>
      <c r="AR14">
        <f t="shared" si="32"/>
        <v>0</v>
      </c>
      <c r="AS14">
        <f t="shared" si="33"/>
        <v>0</v>
      </c>
      <c r="AT14">
        <f t="shared" si="34"/>
        <v>0</v>
      </c>
      <c r="AU14">
        <f t="shared" si="35"/>
        <v>0</v>
      </c>
      <c r="AW14">
        <f t="shared" si="36"/>
        <v>1</v>
      </c>
      <c r="AX14">
        <f t="shared" si="37"/>
        <v>0</v>
      </c>
      <c r="AY14">
        <f t="shared" si="38"/>
        <v>0</v>
      </c>
      <c r="AZ14">
        <f t="shared" si="39"/>
        <v>1</v>
      </c>
      <c r="BA14">
        <f t="shared" si="40"/>
        <v>23</v>
      </c>
      <c r="BB14">
        <f t="shared" si="41"/>
        <v>41</v>
      </c>
    </row>
    <row r="15" spans="1:54" ht="12.75">
      <c r="A15" s="2" t="str">
        <f>'- A -'!B17</f>
        <v>BASQUETEROS UN</v>
      </c>
      <c r="B15" s="174">
        <f>IF('- A -'!C17&lt;&gt;"",'- A -'!C17,"")</f>
        <v>78</v>
      </c>
      <c r="C15" s="174" t="str">
        <f>'- A -'!D17</f>
        <v>-</v>
      </c>
      <c r="D15" s="174">
        <f>IF('- A -'!E17&lt;&gt;"",'- A -'!E17,"")</f>
        <v>22</v>
      </c>
      <c r="E15" s="3" t="str">
        <f>'- A -'!F17</f>
        <v>MAÑANA LE PAGO</v>
      </c>
      <c r="F15" s="173">
        <f>COUNTBLANK('- A -'!C17:'- A -'!E17)</f>
        <v>0</v>
      </c>
      <c r="G15">
        <f t="shared" si="42"/>
        <v>0</v>
      </c>
      <c r="H15">
        <f t="shared" si="43"/>
        <v>0</v>
      </c>
      <c r="I15">
        <f t="shared" si="44"/>
        <v>0</v>
      </c>
      <c r="J15">
        <f t="shared" si="45"/>
        <v>0</v>
      </c>
      <c r="K15">
        <f t="shared" si="46"/>
        <v>0</v>
      </c>
      <c r="L15">
        <f t="shared" si="47"/>
        <v>0</v>
      </c>
      <c r="N15">
        <f t="shared" si="48"/>
        <v>0</v>
      </c>
      <c r="O15">
        <f t="shared" si="49"/>
        <v>0</v>
      </c>
      <c r="P15">
        <f t="shared" si="50"/>
        <v>0</v>
      </c>
      <c r="Q15">
        <f t="shared" si="51"/>
        <v>0</v>
      </c>
      <c r="R15">
        <f t="shared" si="52"/>
        <v>0</v>
      </c>
      <c r="S15">
        <f t="shared" si="53"/>
        <v>0</v>
      </c>
      <c r="U15">
        <f t="shared" si="54"/>
        <v>1</v>
      </c>
      <c r="V15">
        <f t="shared" si="55"/>
        <v>1</v>
      </c>
      <c r="W15">
        <f t="shared" si="56"/>
        <v>0</v>
      </c>
      <c r="X15">
        <f t="shared" si="57"/>
        <v>0</v>
      </c>
      <c r="Y15">
        <f t="shared" si="58"/>
        <v>78</v>
      </c>
      <c r="Z15">
        <f t="shared" si="59"/>
        <v>22</v>
      </c>
      <c r="AB15">
        <f t="shared" si="60"/>
        <v>0</v>
      </c>
      <c r="AC15">
        <f t="shared" si="61"/>
        <v>0</v>
      </c>
      <c r="AD15">
        <f t="shared" si="62"/>
        <v>0</v>
      </c>
      <c r="AE15">
        <f t="shared" si="63"/>
        <v>0</v>
      </c>
      <c r="AF15">
        <f t="shared" si="64"/>
        <v>0</v>
      </c>
      <c r="AG15">
        <f t="shared" si="65"/>
        <v>0</v>
      </c>
      <c r="AI15">
        <f t="shared" si="24"/>
        <v>0</v>
      </c>
      <c r="AJ15">
        <f t="shared" si="25"/>
        <v>0</v>
      </c>
      <c r="AK15">
        <f t="shared" si="26"/>
        <v>0</v>
      </c>
      <c r="AL15">
        <f t="shared" si="27"/>
        <v>0</v>
      </c>
      <c r="AM15">
        <f t="shared" si="28"/>
        <v>0</v>
      </c>
      <c r="AN15">
        <f t="shared" si="29"/>
        <v>0</v>
      </c>
      <c r="AP15">
        <f t="shared" si="30"/>
        <v>1</v>
      </c>
      <c r="AQ15">
        <f t="shared" si="31"/>
        <v>0</v>
      </c>
      <c r="AR15">
        <f t="shared" si="32"/>
        <v>0</v>
      </c>
      <c r="AS15">
        <f t="shared" si="33"/>
        <v>1</v>
      </c>
      <c r="AT15">
        <f t="shared" si="34"/>
        <v>22</v>
      </c>
      <c r="AU15">
        <f t="shared" si="35"/>
        <v>78</v>
      </c>
      <c r="AW15">
        <f t="shared" si="36"/>
        <v>0</v>
      </c>
      <c r="AX15">
        <f t="shared" si="37"/>
        <v>0</v>
      </c>
      <c r="AY15">
        <f t="shared" si="38"/>
        <v>0</v>
      </c>
      <c r="AZ15">
        <f t="shared" si="39"/>
        <v>0</v>
      </c>
      <c r="BA15">
        <f t="shared" si="40"/>
        <v>0</v>
      </c>
      <c r="BB15">
        <f t="shared" si="41"/>
        <v>0</v>
      </c>
    </row>
    <row r="16" spans="1:54" ht="12.75">
      <c r="A16" s="2" t="str">
        <f>'- A -'!B18</f>
        <v>BALLERS</v>
      </c>
      <c r="B16" s="174">
        <f>IF('- A -'!C18&lt;&gt;"",'- A -'!C18,"")</f>
        <v>65</v>
      </c>
      <c r="C16" s="174" t="str">
        <f>'- A -'!D18</f>
        <v>-</v>
      </c>
      <c r="D16" s="174">
        <f>IF('- A -'!E18&lt;&gt;"",'- A -'!E18,"")</f>
        <v>48</v>
      </c>
      <c r="E16" s="3" t="str">
        <f>'- A -'!F18</f>
        <v>MAÑANA LE PAGO</v>
      </c>
      <c r="F16" s="173">
        <f>COUNTBLANK('- A -'!C18:'- A -'!E18)</f>
        <v>0</v>
      </c>
      <c r="G16">
        <f t="shared" si="42"/>
        <v>1</v>
      </c>
      <c r="H16">
        <f t="shared" si="43"/>
        <v>1</v>
      </c>
      <c r="I16">
        <f t="shared" si="44"/>
        <v>0</v>
      </c>
      <c r="J16">
        <f t="shared" si="45"/>
        <v>0</v>
      </c>
      <c r="K16">
        <f t="shared" si="46"/>
        <v>65</v>
      </c>
      <c r="L16">
        <f t="shared" si="47"/>
        <v>48</v>
      </c>
      <c r="N16">
        <f t="shared" si="48"/>
        <v>0</v>
      </c>
      <c r="O16">
        <f t="shared" si="49"/>
        <v>0</v>
      </c>
      <c r="P16">
        <f t="shared" si="50"/>
        <v>0</v>
      </c>
      <c r="Q16">
        <f t="shared" si="51"/>
        <v>0</v>
      </c>
      <c r="R16">
        <f t="shared" si="52"/>
        <v>0</v>
      </c>
      <c r="S16">
        <f t="shared" si="53"/>
        <v>0</v>
      </c>
      <c r="U16">
        <f t="shared" si="54"/>
        <v>0</v>
      </c>
      <c r="V16">
        <f t="shared" si="55"/>
        <v>0</v>
      </c>
      <c r="W16">
        <f t="shared" si="56"/>
        <v>0</v>
      </c>
      <c r="X16">
        <f t="shared" si="57"/>
        <v>0</v>
      </c>
      <c r="Y16">
        <f t="shared" si="58"/>
        <v>0</v>
      </c>
      <c r="Z16">
        <f t="shared" si="59"/>
        <v>0</v>
      </c>
      <c r="AB16">
        <f t="shared" si="60"/>
        <v>0</v>
      </c>
      <c r="AC16">
        <f t="shared" si="61"/>
        <v>0</v>
      </c>
      <c r="AD16">
        <f t="shared" si="62"/>
        <v>0</v>
      </c>
      <c r="AE16">
        <f t="shared" si="63"/>
        <v>0</v>
      </c>
      <c r="AF16">
        <f t="shared" si="64"/>
        <v>0</v>
      </c>
      <c r="AG16">
        <f t="shared" si="65"/>
        <v>0</v>
      </c>
      <c r="AI16">
        <f t="shared" si="24"/>
        <v>0</v>
      </c>
      <c r="AJ16">
        <f t="shared" si="25"/>
        <v>0</v>
      </c>
      <c r="AK16">
        <f t="shared" si="26"/>
        <v>0</v>
      </c>
      <c r="AL16">
        <f t="shared" si="27"/>
        <v>0</v>
      </c>
      <c r="AM16">
        <f t="shared" si="28"/>
        <v>0</v>
      </c>
      <c r="AN16">
        <f t="shared" si="29"/>
        <v>0</v>
      </c>
      <c r="AP16">
        <f t="shared" si="30"/>
        <v>1</v>
      </c>
      <c r="AQ16">
        <f t="shared" si="31"/>
        <v>0</v>
      </c>
      <c r="AR16">
        <f t="shared" si="32"/>
        <v>0</v>
      </c>
      <c r="AS16">
        <f t="shared" si="33"/>
        <v>1</v>
      </c>
      <c r="AT16">
        <f t="shared" si="34"/>
        <v>48</v>
      </c>
      <c r="AU16">
        <f t="shared" si="35"/>
        <v>65</v>
      </c>
      <c r="AW16">
        <f t="shared" si="36"/>
        <v>0</v>
      </c>
      <c r="AX16">
        <f t="shared" si="37"/>
        <v>0</v>
      </c>
      <c r="AY16">
        <f t="shared" si="38"/>
        <v>0</v>
      </c>
      <c r="AZ16">
        <f t="shared" si="39"/>
        <v>0</v>
      </c>
      <c r="BA16">
        <f t="shared" si="40"/>
        <v>0</v>
      </c>
      <c r="BB16">
        <f t="shared" si="41"/>
        <v>0</v>
      </c>
    </row>
    <row r="17" spans="1:54" ht="12.75">
      <c r="A17" s="2" t="str">
        <f>'- A -'!B19</f>
        <v>CANELA PASIÓN</v>
      </c>
      <c r="B17" s="174">
        <f>IF('- A -'!C19&lt;&gt;"",'- A -'!C19,"")</f>
        <v>57</v>
      </c>
      <c r="C17" s="174" t="str">
        <f>'- A -'!D19</f>
        <v>-</v>
      </c>
      <c r="D17" s="174">
        <f>IF('- A -'!E19&lt;&gt;"",'- A -'!E19,"")</f>
        <v>39</v>
      </c>
      <c r="E17" s="3" t="str">
        <f>'- A -'!F19</f>
        <v>LATONEROS</v>
      </c>
      <c r="F17" s="173">
        <f>COUNTBLANK('- A -'!C19:'- A -'!E19)</f>
        <v>0</v>
      </c>
      <c r="G17">
        <f t="shared" si="42"/>
        <v>0</v>
      </c>
      <c r="H17">
        <f t="shared" si="43"/>
        <v>0</v>
      </c>
      <c r="I17">
        <f t="shared" si="44"/>
        <v>0</v>
      </c>
      <c r="J17">
        <f t="shared" si="45"/>
        <v>0</v>
      </c>
      <c r="K17">
        <f t="shared" si="46"/>
        <v>0</v>
      </c>
      <c r="L17">
        <f t="shared" si="47"/>
        <v>0</v>
      </c>
      <c r="N17">
        <f t="shared" si="48"/>
        <v>1</v>
      </c>
      <c r="O17">
        <f t="shared" si="49"/>
        <v>1</v>
      </c>
      <c r="P17">
        <f t="shared" si="50"/>
        <v>0</v>
      </c>
      <c r="Q17">
        <f t="shared" si="51"/>
        <v>0</v>
      </c>
      <c r="R17">
        <f t="shared" si="52"/>
        <v>57</v>
      </c>
      <c r="S17">
        <f t="shared" si="53"/>
        <v>39</v>
      </c>
      <c r="U17">
        <f t="shared" si="54"/>
        <v>0</v>
      </c>
      <c r="V17">
        <f t="shared" si="55"/>
        <v>0</v>
      </c>
      <c r="W17">
        <f t="shared" si="56"/>
        <v>0</v>
      </c>
      <c r="X17">
        <f t="shared" si="57"/>
        <v>0</v>
      </c>
      <c r="Y17">
        <f t="shared" si="58"/>
        <v>0</v>
      </c>
      <c r="Z17">
        <f t="shared" si="59"/>
        <v>0</v>
      </c>
      <c r="AB17">
        <f t="shared" si="60"/>
        <v>1</v>
      </c>
      <c r="AC17">
        <f t="shared" si="61"/>
        <v>0</v>
      </c>
      <c r="AD17">
        <f t="shared" si="62"/>
        <v>0</v>
      </c>
      <c r="AE17">
        <f t="shared" si="63"/>
        <v>1</v>
      </c>
      <c r="AF17">
        <f t="shared" si="64"/>
        <v>39</v>
      </c>
      <c r="AG17">
        <f t="shared" si="65"/>
        <v>57</v>
      </c>
      <c r="AI17">
        <f t="shared" si="24"/>
        <v>0</v>
      </c>
      <c r="AJ17">
        <f t="shared" si="25"/>
        <v>0</v>
      </c>
      <c r="AK17">
        <f t="shared" si="26"/>
        <v>0</v>
      </c>
      <c r="AL17">
        <f t="shared" si="27"/>
        <v>0</v>
      </c>
      <c r="AM17">
        <f t="shared" si="28"/>
        <v>0</v>
      </c>
      <c r="AN17">
        <f t="shared" si="29"/>
        <v>0</v>
      </c>
      <c r="AP17">
        <f t="shared" si="30"/>
        <v>0</v>
      </c>
      <c r="AQ17">
        <f t="shared" si="31"/>
        <v>0</v>
      </c>
      <c r="AR17">
        <f t="shared" si="32"/>
        <v>0</v>
      </c>
      <c r="AS17">
        <f t="shared" si="33"/>
        <v>0</v>
      </c>
      <c r="AT17">
        <f t="shared" si="34"/>
        <v>0</v>
      </c>
      <c r="AU17">
        <f t="shared" si="35"/>
        <v>0</v>
      </c>
      <c r="AW17">
        <f t="shared" si="36"/>
        <v>0</v>
      </c>
      <c r="AX17">
        <f t="shared" si="37"/>
        <v>0</v>
      </c>
      <c r="AY17">
        <f t="shared" si="38"/>
        <v>0</v>
      </c>
      <c r="AZ17">
        <f t="shared" si="39"/>
        <v>0</v>
      </c>
      <c r="BA17">
        <f t="shared" si="40"/>
        <v>0</v>
      </c>
      <c r="BB17">
        <f t="shared" si="41"/>
        <v>0</v>
      </c>
    </row>
    <row r="18" spans="1:54" ht="12.75">
      <c r="A18" s="2" t="str">
        <f>'- A -'!B20</f>
        <v>BLACK AND WHITE POWER</v>
      </c>
      <c r="B18" s="174">
        <f>IF('- A -'!C20&lt;&gt;"",'- A -'!C20,"")</f>
        <v>0</v>
      </c>
      <c r="C18" s="174" t="str">
        <f>'- A -'!D20</f>
        <v>-</v>
      </c>
      <c r="D18" s="174">
        <f>IF('- A -'!E20&lt;&gt;"",'- A -'!E20,"")</f>
        <v>20</v>
      </c>
      <c r="E18" s="3" t="str">
        <f>'- A -'!F20</f>
        <v>CIENCIAS II</v>
      </c>
      <c r="F18" s="173">
        <f>COUNTBLANK('- A -'!C20:'- A -'!E20)</f>
        <v>0</v>
      </c>
      <c r="G18">
        <f t="shared" si="42"/>
        <v>0</v>
      </c>
      <c r="H18">
        <f t="shared" si="43"/>
        <v>0</v>
      </c>
      <c r="I18">
        <f t="shared" si="44"/>
        <v>0</v>
      </c>
      <c r="J18">
        <f t="shared" si="45"/>
        <v>0</v>
      </c>
      <c r="K18">
        <f t="shared" si="46"/>
        <v>0</v>
      </c>
      <c r="L18">
        <f t="shared" si="47"/>
        <v>0</v>
      </c>
      <c r="N18">
        <f t="shared" si="48"/>
        <v>0</v>
      </c>
      <c r="O18">
        <f t="shared" si="49"/>
        <v>0</v>
      </c>
      <c r="P18">
        <f t="shared" si="50"/>
        <v>0</v>
      </c>
      <c r="Q18">
        <f t="shared" si="51"/>
        <v>0</v>
      </c>
      <c r="R18">
        <f t="shared" si="52"/>
        <v>0</v>
      </c>
      <c r="S18">
        <f t="shared" si="53"/>
        <v>0</v>
      </c>
      <c r="U18">
        <f t="shared" si="54"/>
        <v>0</v>
      </c>
      <c r="V18">
        <f t="shared" si="55"/>
        <v>0</v>
      </c>
      <c r="W18">
        <f t="shared" si="56"/>
        <v>0</v>
      </c>
      <c r="X18">
        <f t="shared" si="57"/>
        <v>0</v>
      </c>
      <c r="Y18">
        <f t="shared" si="58"/>
        <v>0</v>
      </c>
      <c r="Z18">
        <f t="shared" si="59"/>
        <v>0</v>
      </c>
      <c r="AB18">
        <f t="shared" si="60"/>
        <v>0</v>
      </c>
      <c r="AC18">
        <f t="shared" si="61"/>
        <v>0</v>
      </c>
      <c r="AD18">
        <f t="shared" si="62"/>
        <v>0</v>
      </c>
      <c r="AE18">
        <f t="shared" si="63"/>
        <v>0</v>
      </c>
      <c r="AF18">
        <f t="shared" si="64"/>
        <v>0</v>
      </c>
      <c r="AG18">
        <f t="shared" si="65"/>
        <v>0</v>
      </c>
      <c r="AI18">
        <f t="shared" si="24"/>
        <v>1</v>
      </c>
      <c r="AJ18">
        <f t="shared" si="25"/>
        <v>0</v>
      </c>
      <c r="AK18">
        <f t="shared" si="26"/>
        <v>0</v>
      </c>
      <c r="AL18">
        <f t="shared" si="27"/>
        <v>1</v>
      </c>
      <c r="AM18">
        <f t="shared" si="28"/>
        <v>0</v>
      </c>
      <c r="AN18">
        <f t="shared" si="29"/>
        <v>20</v>
      </c>
      <c r="AP18">
        <f t="shared" si="30"/>
        <v>0</v>
      </c>
      <c r="AQ18">
        <f t="shared" si="31"/>
        <v>0</v>
      </c>
      <c r="AR18">
        <f t="shared" si="32"/>
        <v>0</v>
      </c>
      <c r="AS18">
        <f t="shared" si="33"/>
        <v>0</v>
      </c>
      <c r="AT18">
        <f t="shared" si="34"/>
        <v>0</v>
      </c>
      <c r="AU18">
        <f t="shared" si="35"/>
        <v>0</v>
      </c>
      <c r="AW18">
        <f t="shared" si="36"/>
        <v>1</v>
      </c>
      <c r="AX18">
        <f t="shared" si="37"/>
        <v>1</v>
      </c>
      <c r="AY18">
        <f t="shared" si="38"/>
        <v>0</v>
      </c>
      <c r="AZ18">
        <f t="shared" si="39"/>
        <v>0</v>
      </c>
      <c r="BA18">
        <f t="shared" si="40"/>
        <v>20</v>
      </c>
      <c r="BB18">
        <f t="shared" si="41"/>
        <v>0</v>
      </c>
    </row>
    <row r="19" spans="1:54" ht="12.75">
      <c r="A19" s="2" t="str">
        <f>'- A -'!B21</f>
        <v>BALLERS</v>
      </c>
      <c r="B19" s="174">
        <f>IF('- A -'!C21&lt;&gt;"",'- A -'!C21,"")</f>
        <v>27</v>
      </c>
      <c r="C19" s="174" t="str">
        <f>'- A -'!D21</f>
        <v>-</v>
      </c>
      <c r="D19" s="174">
        <f>IF('- A -'!E21&lt;&gt;"",'- A -'!E21,"")</f>
        <v>2</v>
      </c>
      <c r="E19" s="3" t="str">
        <f>'- A -'!F21</f>
        <v>CIENCIAS II</v>
      </c>
      <c r="F19" s="173">
        <f>COUNTBLANK('- A -'!C21:'- A -'!E21)</f>
        <v>0</v>
      </c>
      <c r="G19">
        <f t="shared" si="42"/>
        <v>1</v>
      </c>
      <c r="H19">
        <f t="shared" si="43"/>
        <v>1</v>
      </c>
      <c r="I19">
        <f t="shared" si="44"/>
        <v>0</v>
      </c>
      <c r="J19">
        <f t="shared" si="45"/>
        <v>0</v>
      </c>
      <c r="K19">
        <f t="shared" si="46"/>
        <v>27</v>
      </c>
      <c r="L19">
        <f t="shared" si="47"/>
        <v>2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1</v>
      </c>
      <c r="AX19">
        <f t="shared" si="37"/>
        <v>0</v>
      </c>
      <c r="AY19">
        <f t="shared" si="38"/>
        <v>0</v>
      </c>
      <c r="AZ19">
        <f t="shared" si="39"/>
        <v>1</v>
      </c>
      <c r="BA19">
        <f t="shared" si="40"/>
        <v>2</v>
      </c>
      <c r="BB19">
        <f t="shared" si="41"/>
        <v>27</v>
      </c>
    </row>
    <row r="20" spans="1:54" ht="12.75">
      <c r="A20" s="2" t="str">
        <f>'- A -'!B22</f>
        <v>BASQUETEROS UN</v>
      </c>
      <c r="B20" s="174">
        <f>IF('- A -'!C22&lt;&gt;"",'- A -'!C22,"")</f>
        <v>20</v>
      </c>
      <c r="C20" s="174" t="str">
        <f>'- A -'!D22</f>
        <v>-</v>
      </c>
      <c r="D20" s="174">
        <f>IF('- A -'!E22&lt;&gt;"",'- A -'!E22,"")</f>
        <v>0</v>
      </c>
      <c r="E20" s="3" t="str">
        <f>'- A -'!F22</f>
        <v>BLACK AND WHITE POWER</v>
      </c>
      <c r="F20" s="173">
        <f>COUNTBLANK('- A -'!C22:'- A -'!E22)</f>
        <v>0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1</v>
      </c>
      <c r="V20">
        <f t="shared" si="55"/>
        <v>1</v>
      </c>
      <c r="W20">
        <f t="shared" si="56"/>
        <v>0</v>
      </c>
      <c r="X20">
        <f t="shared" si="57"/>
        <v>0</v>
      </c>
      <c r="Y20">
        <f t="shared" si="58"/>
        <v>20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1</v>
      </c>
      <c r="AJ20">
        <f t="shared" si="25"/>
        <v>0</v>
      </c>
      <c r="AK20">
        <f t="shared" si="26"/>
        <v>0</v>
      </c>
      <c r="AL20">
        <f t="shared" si="27"/>
        <v>1</v>
      </c>
      <c r="AM20">
        <f t="shared" si="28"/>
        <v>0</v>
      </c>
      <c r="AN20">
        <f t="shared" si="29"/>
        <v>20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54" ht="12.75">
      <c r="A21" s="2" t="str">
        <f>'- A -'!B23</f>
        <v>LATONEROS</v>
      </c>
      <c r="B21" s="174">
        <f>IF('- A -'!C23&lt;&gt;"",'- A -'!C23,"")</f>
        <v>21</v>
      </c>
      <c r="C21" s="174" t="str">
        <f>'- A -'!D23</f>
        <v>-</v>
      </c>
      <c r="D21" s="174">
        <f>IF('- A -'!E23&lt;&gt;"",'- A -'!E23,"")</f>
        <v>28</v>
      </c>
      <c r="E21" s="3" t="str">
        <f>'- A -'!F23</f>
        <v>MAÑANA LE PAGO</v>
      </c>
      <c r="F21" s="173">
        <f>COUNTBLANK('- A -'!C23:'- A -'!E23)</f>
        <v>0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1</v>
      </c>
      <c r="AC21">
        <f t="shared" si="61"/>
        <v>0</v>
      </c>
      <c r="AD21">
        <f t="shared" si="62"/>
        <v>0</v>
      </c>
      <c r="AE21">
        <f t="shared" si="63"/>
        <v>1</v>
      </c>
      <c r="AF21">
        <f t="shared" si="64"/>
        <v>21</v>
      </c>
      <c r="AG21">
        <f t="shared" si="65"/>
        <v>28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1</v>
      </c>
      <c r="AQ21">
        <f t="shared" si="31"/>
        <v>1</v>
      </c>
      <c r="AR21">
        <f t="shared" si="32"/>
        <v>0</v>
      </c>
      <c r="AS21">
        <f t="shared" si="33"/>
        <v>0</v>
      </c>
      <c r="AT21">
        <f t="shared" si="34"/>
        <v>28</v>
      </c>
      <c r="AU21">
        <f t="shared" si="35"/>
        <v>21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54" ht="12.75">
      <c r="A22" s="2" t="str">
        <f>'- A -'!B24</f>
        <v>CANELA PASIÓN</v>
      </c>
      <c r="B22" s="174">
        <f>IF('- A -'!C24&lt;&gt;"",'- A -'!C24,"")</f>
        <v>45</v>
      </c>
      <c r="C22" s="174" t="str">
        <f>'- A -'!D24</f>
        <v>-</v>
      </c>
      <c r="D22" s="174">
        <f>IF('- A -'!E24&lt;&gt;"",'- A -'!E24,"")</f>
        <v>22</v>
      </c>
      <c r="E22" s="3" t="str">
        <f>'- A -'!F24</f>
        <v>MAÑANA LE PAGO</v>
      </c>
      <c r="F22" s="173">
        <f>COUNTBLANK('- A -'!C24:'- A -'!E24)</f>
        <v>0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1</v>
      </c>
      <c r="O22">
        <f t="shared" si="49"/>
        <v>1</v>
      </c>
      <c r="P22">
        <f t="shared" si="50"/>
        <v>0</v>
      </c>
      <c r="Q22">
        <f t="shared" si="51"/>
        <v>0</v>
      </c>
      <c r="R22">
        <f t="shared" si="52"/>
        <v>45</v>
      </c>
      <c r="S22">
        <f t="shared" si="53"/>
        <v>22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1</v>
      </c>
      <c r="AQ22">
        <f t="shared" si="31"/>
        <v>0</v>
      </c>
      <c r="AR22">
        <f t="shared" si="32"/>
        <v>0</v>
      </c>
      <c r="AS22">
        <f t="shared" si="33"/>
        <v>1</v>
      </c>
      <c r="AT22">
        <f t="shared" si="34"/>
        <v>22</v>
      </c>
      <c r="AU22">
        <f t="shared" si="35"/>
        <v>45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54" ht="12.75">
      <c r="A23" s="2" t="str">
        <f>'- A -'!B25</f>
        <v>BASQUETEROS UN</v>
      </c>
      <c r="B23" s="174">
        <f>IF('- A -'!C25&lt;&gt;"",'- A -'!C25,"")</f>
        <v>81</v>
      </c>
      <c r="C23" s="174" t="str">
        <f>'- A -'!D25</f>
        <v>-</v>
      </c>
      <c r="D23" s="174">
        <f>IF('- A -'!E25&lt;&gt;"",'- A -'!E25,"")</f>
        <v>22</v>
      </c>
      <c r="E23" s="3" t="str">
        <f>'- A -'!F25</f>
        <v>CIENCIAS II</v>
      </c>
      <c r="F23" s="173">
        <f>COUNTBLANK('- A -'!C25:'- A -'!E25)</f>
        <v>0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1</v>
      </c>
      <c r="V23">
        <f t="shared" si="55"/>
        <v>1</v>
      </c>
      <c r="W23">
        <f t="shared" si="56"/>
        <v>0</v>
      </c>
      <c r="X23">
        <f t="shared" si="57"/>
        <v>0</v>
      </c>
      <c r="Y23">
        <f t="shared" si="58"/>
        <v>81</v>
      </c>
      <c r="Z23">
        <f t="shared" si="59"/>
        <v>22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1</v>
      </c>
      <c r="AX23">
        <f t="shared" si="37"/>
        <v>0</v>
      </c>
      <c r="AY23">
        <f t="shared" si="38"/>
        <v>0</v>
      </c>
      <c r="AZ23">
        <f t="shared" si="39"/>
        <v>1</v>
      </c>
      <c r="BA23">
        <f t="shared" si="40"/>
        <v>22</v>
      </c>
      <c r="BB23">
        <f t="shared" si="41"/>
        <v>81</v>
      </c>
    </row>
    <row r="24" spans="1:54" ht="12.75">
      <c r="A24" s="2" t="str">
        <f>'- A -'!B26</f>
        <v>LATONEROS</v>
      </c>
      <c r="B24" s="174">
        <f>IF('- A -'!C26&lt;&gt;"",'- A -'!C26,"")</f>
        <v>20</v>
      </c>
      <c r="C24" s="174" t="str">
        <f>'- A -'!D26</f>
        <v>-</v>
      </c>
      <c r="D24" s="174">
        <f>IF('- A -'!E26&lt;&gt;"",'- A -'!E26,"")</f>
        <v>0</v>
      </c>
      <c r="E24" s="3" t="str">
        <f>'- A -'!F26</f>
        <v>BLACK AND WHITE POWER</v>
      </c>
      <c r="F24" s="173">
        <f>COUNTBLANK('- A -'!C26:'- A -'!E26)</f>
        <v>0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1</v>
      </c>
      <c r="AC24">
        <f t="shared" si="61"/>
        <v>1</v>
      </c>
      <c r="AD24">
        <f t="shared" si="62"/>
        <v>0</v>
      </c>
      <c r="AE24">
        <f t="shared" si="63"/>
        <v>0</v>
      </c>
      <c r="AF24">
        <f t="shared" si="64"/>
        <v>20</v>
      </c>
      <c r="AG24">
        <f t="shared" si="65"/>
        <v>0</v>
      </c>
      <c r="AI24">
        <f t="shared" si="24"/>
        <v>1</v>
      </c>
      <c r="AJ24">
        <f t="shared" si="25"/>
        <v>0</v>
      </c>
      <c r="AK24">
        <f t="shared" si="26"/>
        <v>0</v>
      </c>
      <c r="AL24">
        <f t="shared" si="27"/>
        <v>1</v>
      </c>
      <c r="AM24">
        <f t="shared" si="28"/>
        <v>0</v>
      </c>
      <c r="AN24">
        <f t="shared" si="29"/>
        <v>20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1:55" ht="12.75">
      <c r="A25" s="2"/>
      <c r="B25" s="1"/>
      <c r="C25" s="1"/>
      <c r="D25" s="1"/>
      <c r="E25" s="3"/>
      <c r="G25">
        <f aca="true" t="shared" si="66" ref="G25:L25">SUM(G4:G24)</f>
        <v>6</v>
      </c>
      <c r="H25">
        <f t="shared" si="66"/>
        <v>6</v>
      </c>
      <c r="I25">
        <f t="shared" si="66"/>
        <v>0</v>
      </c>
      <c r="J25">
        <f t="shared" si="66"/>
        <v>0</v>
      </c>
      <c r="K25">
        <f t="shared" si="66"/>
        <v>324</v>
      </c>
      <c r="L25">
        <f t="shared" si="66"/>
        <v>183</v>
      </c>
      <c r="M25">
        <f>H25*3+I25</f>
        <v>18</v>
      </c>
      <c r="N25">
        <f aca="true" t="shared" si="67" ref="N25:S25">SUM(N4:N24)</f>
        <v>6</v>
      </c>
      <c r="O25">
        <f t="shared" si="67"/>
        <v>5</v>
      </c>
      <c r="P25">
        <f t="shared" si="67"/>
        <v>0</v>
      </c>
      <c r="Q25">
        <f t="shared" si="67"/>
        <v>1</v>
      </c>
      <c r="R25">
        <f t="shared" si="67"/>
        <v>266</v>
      </c>
      <c r="S25">
        <f t="shared" si="67"/>
        <v>206</v>
      </c>
      <c r="T25">
        <f>O25*3+P25</f>
        <v>15</v>
      </c>
      <c r="U25">
        <f aca="true" t="shared" si="68" ref="U25:Z25">SUM(U4:U24)</f>
        <v>6</v>
      </c>
      <c r="V25">
        <f t="shared" si="68"/>
        <v>4</v>
      </c>
      <c r="W25">
        <f t="shared" si="68"/>
        <v>0</v>
      </c>
      <c r="X25">
        <f t="shared" si="68"/>
        <v>2</v>
      </c>
      <c r="Y25">
        <f t="shared" si="68"/>
        <v>330</v>
      </c>
      <c r="Z25">
        <f t="shared" si="68"/>
        <v>185</v>
      </c>
      <c r="AA25">
        <f>V25*3+W25</f>
        <v>12</v>
      </c>
      <c r="AB25">
        <f aca="true" t="shared" si="69" ref="AB25:AG25">SUM(AB4:AB24)</f>
        <v>6</v>
      </c>
      <c r="AC25">
        <f t="shared" si="69"/>
        <v>1</v>
      </c>
      <c r="AD25">
        <f t="shared" si="69"/>
        <v>0</v>
      </c>
      <c r="AE25">
        <f t="shared" si="69"/>
        <v>5</v>
      </c>
      <c r="AF25">
        <f t="shared" si="69"/>
        <v>175</v>
      </c>
      <c r="AG25">
        <f t="shared" si="69"/>
        <v>253</v>
      </c>
      <c r="AH25">
        <f>AC25*3+AD25</f>
        <v>3</v>
      </c>
      <c r="AI25">
        <f aca="true" t="shared" si="70" ref="AI25:AN25">SUM(AI4:AI24)</f>
        <v>6</v>
      </c>
      <c r="AJ25">
        <f t="shared" si="70"/>
        <v>0</v>
      </c>
      <c r="AK25">
        <f t="shared" si="70"/>
        <v>0</v>
      </c>
      <c r="AL25">
        <f t="shared" si="70"/>
        <v>6</v>
      </c>
      <c r="AM25">
        <f t="shared" si="70"/>
        <v>0</v>
      </c>
      <c r="AN25">
        <f t="shared" si="70"/>
        <v>120</v>
      </c>
      <c r="AO25">
        <f>AJ25*3+AK25</f>
        <v>0</v>
      </c>
      <c r="AP25">
        <f aca="true" t="shared" si="71" ref="AP25:AU25">SUM(AP4:AP24)</f>
        <v>6</v>
      </c>
      <c r="AQ25">
        <f t="shared" si="71"/>
        <v>2</v>
      </c>
      <c r="AR25">
        <f t="shared" si="71"/>
        <v>0</v>
      </c>
      <c r="AS25">
        <f t="shared" si="71"/>
        <v>4</v>
      </c>
      <c r="AT25">
        <f t="shared" si="71"/>
        <v>168</v>
      </c>
      <c r="AU25">
        <f t="shared" si="71"/>
        <v>250</v>
      </c>
      <c r="AV25">
        <f>AQ25*3+AR25</f>
        <v>6</v>
      </c>
      <c r="AW25">
        <f aca="true" t="shared" si="72" ref="AW25:BB25">SUM(AW4:AW24)</f>
        <v>6</v>
      </c>
      <c r="AX25">
        <f t="shared" si="72"/>
        <v>3</v>
      </c>
      <c r="AY25">
        <f t="shared" si="72"/>
        <v>0</v>
      </c>
      <c r="AZ25">
        <f t="shared" si="72"/>
        <v>3</v>
      </c>
      <c r="BA25">
        <f t="shared" si="72"/>
        <v>137</v>
      </c>
      <c r="BB25">
        <f t="shared" si="72"/>
        <v>203</v>
      </c>
      <c r="BC25">
        <f>AX25*3+AY25</f>
        <v>9</v>
      </c>
    </row>
    <row r="26" spans="1:5" ht="12.75">
      <c r="A26" s="2"/>
      <c r="B26" s="1"/>
      <c r="C26" s="1"/>
      <c r="D26" s="1"/>
      <c r="E26" s="3"/>
    </row>
    <row r="27" spans="1:5" ht="12.75">
      <c r="A27" s="2"/>
      <c r="B27" s="1"/>
      <c r="C27" s="1"/>
      <c r="D27" s="1"/>
      <c r="E27" s="3"/>
    </row>
    <row r="28" spans="1:5" ht="12.75">
      <c r="A28" s="2"/>
      <c r="B28" s="1"/>
      <c r="C28" s="1"/>
      <c r="D28" s="1"/>
      <c r="E28" s="3"/>
    </row>
    <row r="31" ht="12.75">
      <c r="F31" t="s">
        <v>35</v>
      </c>
    </row>
    <row r="32" spans="7:95" ht="12.75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72</v>
      </c>
      <c r="AE32" s="175" t="s">
        <v>97</v>
      </c>
      <c r="AI32" s="175" t="s">
        <v>98</v>
      </c>
      <c r="AM32" t="s">
        <v>24</v>
      </c>
      <c r="AQ32" t="s">
        <v>25</v>
      </c>
      <c r="AU32" t="s">
        <v>73</v>
      </c>
      <c r="AY32" s="175" t="s">
        <v>99</v>
      </c>
      <c r="BC32" s="175" t="s">
        <v>100</v>
      </c>
      <c r="BG32" t="s">
        <v>26</v>
      </c>
      <c r="BK32" t="s">
        <v>74</v>
      </c>
      <c r="BO32" s="175" t="s">
        <v>101</v>
      </c>
      <c r="BS32" s="175" t="s">
        <v>102</v>
      </c>
      <c r="BW32" t="s">
        <v>75</v>
      </c>
      <c r="CA32" s="175" t="s">
        <v>103</v>
      </c>
      <c r="CE32" s="175" t="s">
        <v>104</v>
      </c>
      <c r="CI32" s="175" t="s">
        <v>105</v>
      </c>
      <c r="CM32" s="175" t="s">
        <v>106</v>
      </c>
      <c r="CQ32" s="175" t="s">
        <v>76</v>
      </c>
    </row>
    <row r="33" spans="6:96" ht="12.75">
      <c r="F33" t="str">
        <f>G2</f>
        <v>BALLERS</v>
      </c>
      <c r="G33">
        <f aca="true" t="shared" si="73" ref="G33:M33">G25</f>
        <v>6</v>
      </c>
      <c r="H33">
        <f t="shared" si="73"/>
        <v>6</v>
      </c>
      <c r="I33">
        <f t="shared" si="73"/>
        <v>0</v>
      </c>
      <c r="J33">
        <f t="shared" si="73"/>
        <v>0</v>
      </c>
      <c r="K33">
        <f t="shared" si="73"/>
        <v>324</v>
      </c>
      <c r="L33">
        <f t="shared" si="73"/>
        <v>183</v>
      </c>
      <c r="M33">
        <f t="shared" si="73"/>
        <v>18</v>
      </c>
      <c r="O33" t="str">
        <f>IF($M33&gt;=$M34,$F33,$F34)</f>
        <v>BALLERS</v>
      </c>
      <c r="P33">
        <f aca="true" t="shared" si="74" ref="P33:P39">VLOOKUP(O33,$F$33:$M$42,8,FALSE)</f>
        <v>18</v>
      </c>
      <c r="S33" t="str">
        <f>IF($P33&gt;=$P35,$O33,$O35)</f>
        <v>BALLERS</v>
      </c>
      <c r="T33">
        <f aca="true" t="shared" si="75" ref="T33:T39">VLOOKUP(S33,$O$33:$P$42,2,FALSE)</f>
        <v>18</v>
      </c>
      <c r="W33" t="str">
        <f>IF($T33&gt;=$T36,$S33,$S36)</f>
        <v>BALLERS</v>
      </c>
      <c r="X33">
        <f aca="true" t="shared" si="76" ref="X33:X39">VLOOKUP(W33,$S$33:$T$42,2,FALSE)</f>
        <v>18</v>
      </c>
      <c r="AA33" t="str">
        <f>IF($X33&gt;=$X37,$W33,$W37)</f>
        <v>BALLERS</v>
      </c>
      <c r="AB33">
        <f>VLOOKUP(AA33,W33:X42,2,FALSE)</f>
        <v>18</v>
      </c>
      <c r="AE33" t="str">
        <f>IF($AB33&gt;=$AB38,$AA33,$AA38)</f>
        <v>BALLERS</v>
      </c>
      <c r="AF33">
        <f>VLOOKUP(AE33,AA33:AB42,2,FALSE)</f>
        <v>18</v>
      </c>
      <c r="AI33" t="str">
        <f>IF($AF33&gt;=$AF39,$AE33,$AE39)</f>
        <v>BALLERS</v>
      </c>
      <c r="AJ33">
        <f>VLOOKUP(AI33,AE33:AF42,2,FALSE)</f>
        <v>18</v>
      </c>
      <c r="AM33" t="str">
        <f>AI33</f>
        <v>BALLERS</v>
      </c>
      <c r="AN33">
        <f>VLOOKUP(AM33,AI33:AJ42,2,FALSE)</f>
        <v>18</v>
      </c>
      <c r="AQ33" t="str">
        <f>AM33</f>
        <v>BALLERS</v>
      </c>
      <c r="AR33">
        <f>VLOOKUP(AQ33,AM33:AN42,2,FALSE)</f>
        <v>18</v>
      </c>
      <c r="AU33" t="str">
        <f>AQ33</f>
        <v>BALLERS</v>
      </c>
      <c r="AV33">
        <f>VLOOKUP(AU33,AQ33:AR42,2,FALSE)</f>
        <v>18</v>
      </c>
      <c r="AY33" t="str">
        <f>AU33</f>
        <v>BALLERS</v>
      </c>
      <c r="AZ33">
        <f>VLOOKUP(AY33,AU33:AV42,2,FALSE)</f>
        <v>18</v>
      </c>
      <c r="BC33" t="str">
        <f>AY33</f>
        <v>BALLERS</v>
      </c>
      <c r="BD33">
        <f>VLOOKUP(BC33,AY33:AZ42,2,FALSE)</f>
        <v>18</v>
      </c>
      <c r="BG33" t="str">
        <f>BC33</f>
        <v>BALLERS</v>
      </c>
      <c r="BH33">
        <f>VLOOKUP(BG33,BC33:BD42,2,FALSE)</f>
        <v>18</v>
      </c>
      <c r="BK33" t="str">
        <f>BG33</f>
        <v>BALLERS</v>
      </c>
      <c r="BL33">
        <f>VLOOKUP(BK33,BG33:BH42,2,FALSE)</f>
        <v>18</v>
      </c>
      <c r="BO33" t="str">
        <f>BK33</f>
        <v>BALLERS</v>
      </c>
      <c r="BP33">
        <f>VLOOKUP(BO33,BK33:BL42,2,FALSE)</f>
        <v>18</v>
      </c>
      <c r="BS33" t="str">
        <f>BO33</f>
        <v>BALLERS</v>
      </c>
      <c r="BT33">
        <f>VLOOKUP(BS33,BO33:BP42,2,FALSE)</f>
        <v>18</v>
      </c>
      <c r="BW33" t="str">
        <f>BS33</f>
        <v>BALLERS</v>
      </c>
      <c r="BX33">
        <f>VLOOKUP(BW33,BS33:BT42,2,FALSE)</f>
        <v>18</v>
      </c>
      <c r="CA33" t="str">
        <f>BW33</f>
        <v>BALLERS</v>
      </c>
      <c r="CB33">
        <f>VLOOKUP(CA33,BW33:BX42,2,FALSE)</f>
        <v>18</v>
      </c>
      <c r="CE33" t="str">
        <f>CA33</f>
        <v>BALLERS</v>
      </c>
      <c r="CF33">
        <f>VLOOKUP(CE33,CA33:CB42,2,FALSE)</f>
        <v>18</v>
      </c>
      <c r="CI33" t="str">
        <f>CE33</f>
        <v>BALLERS</v>
      </c>
      <c r="CJ33">
        <f>VLOOKUP(CI33,CE33:CF42,2,FALSE)</f>
        <v>18</v>
      </c>
      <c r="CM33" t="str">
        <f>CI33</f>
        <v>BALLERS</v>
      </c>
      <c r="CN33">
        <f>VLOOKUP(CM33,CI33:CJ42,2,FALSE)</f>
        <v>18</v>
      </c>
      <c r="CQ33" t="str">
        <f>CM33</f>
        <v>BALLERS</v>
      </c>
      <c r="CR33">
        <f>VLOOKUP(CQ33,CM33:CN42,2,FALSE)</f>
        <v>18</v>
      </c>
    </row>
    <row r="34" spans="6:96" ht="12.75">
      <c r="F34" t="str">
        <f>N2</f>
        <v>CANELA PASIÓN</v>
      </c>
      <c r="G34">
        <f aca="true" t="shared" si="77" ref="G34:L34">N25</f>
        <v>6</v>
      </c>
      <c r="H34">
        <f t="shared" si="77"/>
        <v>5</v>
      </c>
      <c r="I34">
        <f t="shared" si="77"/>
        <v>0</v>
      </c>
      <c r="J34">
        <f t="shared" si="77"/>
        <v>1</v>
      </c>
      <c r="K34">
        <f t="shared" si="77"/>
        <v>266</v>
      </c>
      <c r="L34">
        <f t="shared" si="77"/>
        <v>206</v>
      </c>
      <c r="M34">
        <f>T25</f>
        <v>15</v>
      </c>
      <c r="O34" t="str">
        <f>IF($M34&lt;=$M33,$F34,$F33)</f>
        <v>CANELA PASIÓN</v>
      </c>
      <c r="P34">
        <f t="shared" si="74"/>
        <v>15</v>
      </c>
      <c r="S34" t="str">
        <f>O34</f>
        <v>CANELA PASIÓN</v>
      </c>
      <c r="T34">
        <f t="shared" si="75"/>
        <v>15</v>
      </c>
      <c r="W34" t="str">
        <f>S34</f>
        <v>CANELA PASIÓN</v>
      </c>
      <c r="X34">
        <f t="shared" si="76"/>
        <v>15</v>
      </c>
      <c r="AA34" t="str">
        <f>W34</f>
        <v>CANELA PASIÓN</v>
      </c>
      <c r="AB34">
        <f>VLOOKUP(AA34,W33:X42,2,FALSE)</f>
        <v>15</v>
      </c>
      <c r="AE34" t="str">
        <f>AA34</f>
        <v>CANELA PASIÓN</v>
      </c>
      <c r="AF34">
        <f>VLOOKUP(AE34,AA33:AB42,2,FALSE)</f>
        <v>15</v>
      </c>
      <c r="AI34" t="str">
        <f>AE34</f>
        <v>CANELA PASIÓN</v>
      </c>
      <c r="AJ34">
        <f>VLOOKUP(AI34,AE33:AF42,2,FALSE)</f>
        <v>15</v>
      </c>
      <c r="AM34" t="str">
        <f>IF($AJ34&gt;=$AJ35,$AI34,$AI35)</f>
        <v>CANELA PASIÓN</v>
      </c>
      <c r="AN34">
        <f>VLOOKUP(AM34,AI33:AJ42,2,FALSE)</f>
        <v>15</v>
      </c>
      <c r="AQ34" t="str">
        <f>IF($AN34&gt;=$AN36,$AM34,$AM36)</f>
        <v>CANELA PASIÓN</v>
      </c>
      <c r="AR34">
        <f>VLOOKUP(AQ34,AM33:AN42,2,FALSE)</f>
        <v>15</v>
      </c>
      <c r="AU34" t="str">
        <f>IF($AR34&gt;=$AR37,$AQ34,$AQ37)</f>
        <v>CANELA PASIÓN</v>
      </c>
      <c r="AV34">
        <f>VLOOKUP(AU34,AQ33:AR42,2,FALSE)</f>
        <v>15</v>
      </c>
      <c r="AY34" t="str">
        <f>IF($AV34&gt;=$AV38,$AU34,$AU38)</f>
        <v>CANELA PASIÓN</v>
      </c>
      <c r="AZ34">
        <f>VLOOKUP(AY34,AU33:AV42,2,FALSE)</f>
        <v>15</v>
      </c>
      <c r="BC34" t="str">
        <f>IF($AZ34&gt;=$AZ39,$AY34,$AY39)</f>
        <v>CANELA PASIÓN</v>
      </c>
      <c r="BD34">
        <f>VLOOKUP(BC34,AY33:AZ42,2,FALSE)</f>
        <v>15</v>
      </c>
      <c r="BG34" t="str">
        <f>BC34</f>
        <v>CANELA PASIÓN</v>
      </c>
      <c r="BH34">
        <f>VLOOKUP(BG34,BC33:BD42,2,FALSE)</f>
        <v>15</v>
      </c>
      <c r="BK34" t="str">
        <f>BG34</f>
        <v>CANELA PASIÓN</v>
      </c>
      <c r="BL34">
        <f>VLOOKUP(BK34,BG33:BH42,2,FALSE)</f>
        <v>15</v>
      </c>
      <c r="BO34" t="str">
        <f>BK34</f>
        <v>CANELA PASIÓN</v>
      </c>
      <c r="BP34">
        <f>VLOOKUP(BO34,BK33:BL42,2,FALSE)</f>
        <v>15</v>
      </c>
      <c r="BS34" t="str">
        <f>BO34</f>
        <v>CANELA PASIÓN</v>
      </c>
      <c r="BT34">
        <f>VLOOKUP(BS34,BO33:BP42,2,FALSE)</f>
        <v>15</v>
      </c>
      <c r="BW34" t="str">
        <f>BS34</f>
        <v>CANELA PASIÓN</v>
      </c>
      <c r="BX34">
        <f>VLOOKUP(BW34,BS33:BT42,2,FALSE)</f>
        <v>15</v>
      </c>
      <c r="CA34" t="str">
        <f>BW34</f>
        <v>CANELA PASIÓN</v>
      </c>
      <c r="CB34">
        <f>VLOOKUP(CA34,BW33:BX42,2,FALSE)</f>
        <v>15</v>
      </c>
      <c r="CE34" t="str">
        <f>CA34</f>
        <v>CANELA PASIÓN</v>
      </c>
      <c r="CF34">
        <f>VLOOKUP(CE34,CA33:CB42,2,FALSE)</f>
        <v>15</v>
      </c>
      <c r="CI34" t="str">
        <f>CE34</f>
        <v>CANELA PASIÓN</v>
      </c>
      <c r="CJ34">
        <f>VLOOKUP(CI34,CE33:CF42,2,FALSE)</f>
        <v>15</v>
      </c>
      <c r="CM34" t="str">
        <f>CI34</f>
        <v>CANELA PASIÓN</v>
      </c>
      <c r="CN34">
        <f>VLOOKUP(CM34,CI33:CJ42,2,FALSE)</f>
        <v>15</v>
      </c>
      <c r="CQ34" t="str">
        <f>CM34</f>
        <v>CANELA PASIÓN</v>
      </c>
      <c r="CR34">
        <f>VLOOKUP(CQ34,CM33:CN42,2,FALSE)</f>
        <v>15</v>
      </c>
    </row>
    <row r="35" spans="6:96" ht="12.75">
      <c r="F35" t="str">
        <f>U2</f>
        <v>BASQUETEROS UN</v>
      </c>
      <c r="G35">
        <f aca="true" t="shared" si="78" ref="G35:M35">U25</f>
        <v>6</v>
      </c>
      <c r="H35">
        <f t="shared" si="78"/>
        <v>4</v>
      </c>
      <c r="I35">
        <f t="shared" si="78"/>
        <v>0</v>
      </c>
      <c r="J35">
        <f t="shared" si="78"/>
        <v>2</v>
      </c>
      <c r="K35">
        <f t="shared" si="78"/>
        <v>330</v>
      </c>
      <c r="L35">
        <f t="shared" si="78"/>
        <v>185</v>
      </c>
      <c r="M35">
        <f t="shared" si="78"/>
        <v>12</v>
      </c>
      <c r="O35" t="str">
        <f>F35</f>
        <v>BASQUETEROS UN</v>
      </c>
      <c r="P35">
        <f t="shared" si="74"/>
        <v>12</v>
      </c>
      <c r="S35" t="str">
        <f>IF($P35&lt;=$P33,$O35,$O33)</f>
        <v>BASQUETEROS UN</v>
      </c>
      <c r="T35">
        <f t="shared" si="75"/>
        <v>12</v>
      </c>
      <c r="W35" t="str">
        <f>S35</f>
        <v>BASQUETEROS UN</v>
      </c>
      <c r="X35">
        <f t="shared" si="76"/>
        <v>12</v>
      </c>
      <c r="AA35" t="str">
        <f>W35</f>
        <v>BASQUETEROS UN</v>
      </c>
      <c r="AB35">
        <f>VLOOKUP(AA35,W33:X42,2,FALSE)</f>
        <v>12</v>
      </c>
      <c r="AE35" t="str">
        <f>AA35</f>
        <v>BASQUETEROS UN</v>
      </c>
      <c r="AF35">
        <f>VLOOKUP(AE35,AA33:AB42,2,FALSE)</f>
        <v>12</v>
      </c>
      <c r="AI35" t="str">
        <f>AE35</f>
        <v>BASQUETEROS UN</v>
      </c>
      <c r="AJ35">
        <f>VLOOKUP(AI35,AE33:AF42,2,FALSE)</f>
        <v>12</v>
      </c>
      <c r="AM35" t="str">
        <f>IF($AJ35&lt;=$AJ34,$AI35,$AI34)</f>
        <v>BASQUETEROS UN</v>
      </c>
      <c r="AN35">
        <f>VLOOKUP(AM35,AI33:AJ42,2,FALSE)</f>
        <v>12</v>
      </c>
      <c r="AQ35" t="str">
        <f>AM35</f>
        <v>BASQUETEROS UN</v>
      </c>
      <c r="AR35">
        <f>VLOOKUP(AQ35,AM33:AN42,2,FALSE)</f>
        <v>12</v>
      </c>
      <c r="AU35" t="str">
        <f>AQ35</f>
        <v>BASQUETEROS UN</v>
      </c>
      <c r="AV35">
        <f>VLOOKUP(AU35,AQ33:AR42,2,FALSE)</f>
        <v>12</v>
      </c>
      <c r="AY35" t="str">
        <f>AU35</f>
        <v>BASQUETEROS UN</v>
      </c>
      <c r="AZ35">
        <f>VLOOKUP(AY35,AU33:AV42,2,FALSE)</f>
        <v>12</v>
      </c>
      <c r="BC35" t="str">
        <f>AY35</f>
        <v>BASQUETEROS UN</v>
      </c>
      <c r="BD35">
        <f>VLOOKUP(BC35,AY33:AZ42,2,FALSE)</f>
        <v>12</v>
      </c>
      <c r="BG35" t="str">
        <f>IF($BD35&gt;=$BD36,$BC35,$BC36)</f>
        <v>BASQUETEROS UN</v>
      </c>
      <c r="BH35">
        <f>VLOOKUP(BG35,BC33:BD42,2,FALSE)</f>
        <v>12</v>
      </c>
      <c r="BK35" t="str">
        <f>IF($BH35&gt;=$BH37,$BG35,$BG37)</f>
        <v>BASQUETEROS UN</v>
      </c>
      <c r="BL35">
        <f>VLOOKUP(BK35,BG33:BH42,2,FALSE)</f>
        <v>12</v>
      </c>
      <c r="BO35" t="str">
        <f>IF($BL35&gt;=$BL38,$BK35,$BK38)</f>
        <v>BASQUETEROS UN</v>
      </c>
      <c r="BP35">
        <f>VLOOKUP(BO35,BK33:BL42,2,FALSE)</f>
        <v>12</v>
      </c>
      <c r="BS35" t="str">
        <f>IF($BP35&gt;=$BP39,$BO35,$BO39)</f>
        <v>BASQUETEROS UN</v>
      </c>
      <c r="BT35">
        <f>VLOOKUP(BS35,BO33:BP42,2,FALSE)</f>
        <v>12</v>
      </c>
      <c r="BW35" t="str">
        <f>BS35</f>
        <v>BASQUETEROS UN</v>
      </c>
      <c r="BX35">
        <f>VLOOKUP(BW35,BS33:BT42,2,FALSE)</f>
        <v>12</v>
      </c>
      <c r="CA35" t="str">
        <f>BW35</f>
        <v>BASQUETEROS UN</v>
      </c>
      <c r="CB35">
        <f>VLOOKUP(CA35,BW33:BX42,2,FALSE)</f>
        <v>12</v>
      </c>
      <c r="CE35" t="str">
        <f>CA35</f>
        <v>BASQUETEROS UN</v>
      </c>
      <c r="CF35">
        <f>VLOOKUP(CE35,CA33:CB42,2,FALSE)</f>
        <v>12</v>
      </c>
      <c r="CI35" t="str">
        <f>CE35</f>
        <v>BASQUETEROS UN</v>
      </c>
      <c r="CJ35">
        <f>VLOOKUP(CI35,CE33:CF42,2,FALSE)</f>
        <v>12</v>
      </c>
      <c r="CM35" t="str">
        <f>CI35</f>
        <v>BASQUETEROS UN</v>
      </c>
      <c r="CN35">
        <f>VLOOKUP(CM35,CI33:CJ42,2,FALSE)</f>
        <v>12</v>
      </c>
      <c r="CQ35" t="str">
        <f>CM35</f>
        <v>BASQUETEROS UN</v>
      </c>
      <c r="CR35">
        <f>VLOOKUP(CQ35,CM33:CN42,2,FALSE)</f>
        <v>12</v>
      </c>
    </row>
    <row r="36" spans="6:96" ht="12.75">
      <c r="F36" t="str">
        <f>AB2</f>
        <v>LATONEROS</v>
      </c>
      <c r="G36">
        <f aca="true" t="shared" si="79" ref="G36:M36">AB25</f>
        <v>6</v>
      </c>
      <c r="H36">
        <f t="shared" si="79"/>
        <v>1</v>
      </c>
      <c r="I36">
        <f t="shared" si="79"/>
        <v>0</v>
      </c>
      <c r="J36">
        <f t="shared" si="79"/>
        <v>5</v>
      </c>
      <c r="K36">
        <f t="shared" si="79"/>
        <v>175</v>
      </c>
      <c r="L36">
        <f t="shared" si="79"/>
        <v>253</v>
      </c>
      <c r="M36">
        <f t="shared" si="79"/>
        <v>3</v>
      </c>
      <c r="O36" t="str">
        <f>F36</f>
        <v>LATONEROS</v>
      </c>
      <c r="P36">
        <f t="shared" si="74"/>
        <v>3</v>
      </c>
      <c r="S36" t="str">
        <f>O36</f>
        <v>LATONEROS</v>
      </c>
      <c r="T36">
        <f t="shared" si="75"/>
        <v>3</v>
      </c>
      <c r="W36" t="str">
        <f>IF($T36&lt;=$T33,$S36,$S33)</f>
        <v>LATONEROS</v>
      </c>
      <c r="X36">
        <f t="shared" si="76"/>
        <v>3</v>
      </c>
      <c r="AA36" t="str">
        <f>W36</f>
        <v>LATONEROS</v>
      </c>
      <c r="AB36">
        <f>VLOOKUP(AA36,W33:X42,2,FALSE)</f>
        <v>3</v>
      </c>
      <c r="AE36" t="str">
        <f>AA36</f>
        <v>LATONEROS</v>
      </c>
      <c r="AF36">
        <f>VLOOKUP(AE36,AA33:AB42,2,FALSE)</f>
        <v>3</v>
      </c>
      <c r="AI36" t="str">
        <f>AE36</f>
        <v>LATONEROS</v>
      </c>
      <c r="AJ36">
        <f>VLOOKUP(AI36,AE33:AF42,2,FALSE)</f>
        <v>3</v>
      </c>
      <c r="AM36" t="str">
        <f>AI36</f>
        <v>LATONEROS</v>
      </c>
      <c r="AN36">
        <f>VLOOKUP(AM36,AI33:AJ42,2,FALSE)</f>
        <v>3</v>
      </c>
      <c r="AQ36" t="str">
        <f>IF($AN36&lt;=$AN34,$AM36,$AM34)</f>
        <v>LATONEROS</v>
      </c>
      <c r="AR36">
        <f>VLOOKUP(AQ36,AM33:AN42,2,FALSE)</f>
        <v>3</v>
      </c>
      <c r="AU36" t="str">
        <f>AQ36</f>
        <v>LATONEROS</v>
      </c>
      <c r="AV36">
        <f>VLOOKUP(AU36,AQ33:AR42,2,FALSE)</f>
        <v>3</v>
      </c>
      <c r="AY36" t="str">
        <f>AU36</f>
        <v>LATONEROS</v>
      </c>
      <c r="AZ36">
        <f>VLOOKUP(AY36,AU33:AV42,2,FALSE)</f>
        <v>3</v>
      </c>
      <c r="BC36" t="str">
        <f>AY36</f>
        <v>LATONEROS</v>
      </c>
      <c r="BD36">
        <f>VLOOKUP(BC36,AY33:AZ42,2,FALSE)</f>
        <v>3</v>
      </c>
      <c r="BG36" t="str">
        <f>IF($BD36&lt;=$BD35,$BC36,$BC35)</f>
        <v>LATONEROS</v>
      </c>
      <c r="BH36">
        <f>VLOOKUP(BG36,BC33:BD42,2,FALSE)</f>
        <v>3</v>
      </c>
      <c r="BK36" t="str">
        <f>BG36</f>
        <v>LATONEROS</v>
      </c>
      <c r="BL36">
        <f>VLOOKUP(BK36,BG33:BH42,2,FALSE)</f>
        <v>3</v>
      </c>
      <c r="BO36" t="str">
        <f>BK36</f>
        <v>LATONEROS</v>
      </c>
      <c r="BP36">
        <f>VLOOKUP(BO36,BK33:BL42,2,FALSE)</f>
        <v>3</v>
      </c>
      <c r="BS36" t="str">
        <f>BO36</f>
        <v>LATONEROS</v>
      </c>
      <c r="BT36">
        <f>VLOOKUP(BS36,BO33:BP42,2,FALSE)</f>
        <v>3</v>
      </c>
      <c r="BW36" t="str">
        <f>IF($BT36&gt;=$BT37,$BS36,$BS37)</f>
        <v>LATONEROS</v>
      </c>
      <c r="BX36">
        <f>VLOOKUP(BW36,BS33:BT42,2,FALSE)</f>
        <v>3</v>
      </c>
      <c r="CA36" t="str">
        <f>IF($BX36&gt;=$BX38,$BW36,$BW38)</f>
        <v>MAÑANA LE PAGO</v>
      </c>
      <c r="CB36">
        <f>VLOOKUP(CA36,BW33:BX42,2,FALSE)</f>
        <v>6</v>
      </c>
      <c r="CE36" t="str">
        <f>IF($CB36&gt;=$CB39,$CA36,$CA39)</f>
        <v>CIENCIAS II</v>
      </c>
      <c r="CF36">
        <f>VLOOKUP(CE36,CA33:CB42,2,FALSE)</f>
        <v>9</v>
      </c>
      <c r="CI36" t="str">
        <f>CE36</f>
        <v>CIENCIAS II</v>
      </c>
      <c r="CJ36">
        <f>VLOOKUP(CI36,CE33:CF42,2,FALSE)</f>
        <v>9</v>
      </c>
      <c r="CM36" t="str">
        <f>CI36</f>
        <v>CIENCIAS II</v>
      </c>
      <c r="CN36">
        <f>VLOOKUP(CM36,CI33:CJ42,2,FALSE)</f>
        <v>9</v>
      </c>
      <c r="CQ36" t="str">
        <f>CM36</f>
        <v>CIENCIAS II</v>
      </c>
      <c r="CR36">
        <f>VLOOKUP(CQ36,CM33:CN42,2,FALSE)</f>
        <v>9</v>
      </c>
    </row>
    <row r="37" spans="6:96" ht="12.75">
      <c r="F37" t="str">
        <f>AI2</f>
        <v>BLACK AND WHITE POWER</v>
      </c>
      <c r="G37">
        <f>AI25</f>
        <v>6</v>
      </c>
      <c r="H37">
        <f aca="true" t="shared" si="80" ref="H37:M37">AJ25</f>
        <v>0</v>
      </c>
      <c r="I37">
        <f t="shared" si="80"/>
        <v>0</v>
      </c>
      <c r="J37">
        <f t="shared" si="80"/>
        <v>6</v>
      </c>
      <c r="K37">
        <f t="shared" si="80"/>
        <v>0</v>
      </c>
      <c r="L37">
        <f t="shared" si="80"/>
        <v>120</v>
      </c>
      <c r="M37">
        <f t="shared" si="80"/>
        <v>0</v>
      </c>
      <c r="O37" t="str">
        <f>F37</f>
        <v>BLACK AND WHITE POWER</v>
      </c>
      <c r="P37">
        <f t="shared" si="74"/>
        <v>0</v>
      </c>
      <c r="S37" t="str">
        <f>O37</f>
        <v>BLACK AND WHITE POWER</v>
      </c>
      <c r="T37">
        <f t="shared" si="75"/>
        <v>0</v>
      </c>
      <c r="W37" t="str">
        <f>S37</f>
        <v>BLACK AND WHITE POWER</v>
      </c>
      <c r="X37">
        <f t="shared" si="76"/>
        <v>0</v>
      </c>
      <c r="AA37" t="str">
        <f>IF($X37&lt;=$X33,$W37,$W33)</f>
        <v>BLACK AND WHITE POWER</v>
      </c>
      <c r="AB37">
        <f>VLOOKUP(AA37,W33:X42,2,FALSE)</f>
        <v>0</v>
      </c>
      <c r="AE37" t="str">
        <f>AA37</f>
        <v>BLACK AND WHITE POWER</v>
      </c>
      <c r="AF37">
        <f>VLOOKUP(AE37,AA33:AB42,2,FALSE)</f>
        <v>0</v>
      </c>
      <c r="AI37" t="str">
        <f>AE37</f>
        <v>BLACK AND WHITE POWER</v>
      </c>
      <c r="AJ37">
        <f>VLOOKUP(AI37,AE33:AF42,2,FALSE)</f>
        <v>0</v>
      </c>
      <c r="AM37" t="str">
        <f>AI37</f>
        <v>BLACK AND WHITE POWER</v>
      </c>
      <c r="AN37">
        <f>VLOOKUP(AM37,AI33:AJ42,2,FALSE)</f>
        <v>0</v>
      </c>
      <c r="AQ37" t="str">
        <f>AM37</f>
        <v>BLACK AND WHITE POWER</v>
      </c>
      <c r="AR37">
        <f>VLOOKUP(AQ37,AM33:AN42,2,FALSE)</f>
        <v>0</v>
      </c>
      <c r="AU37" t="str">
        <f>IF($AR37&lt;=$AR34,$AQ37,$AQ34)</f>
        <v>BLACK AND WHITE POWER</v>
      </c>
      <c r="AV37">
        <f>VLOOKUP(AU37,AQ33:AR42,2,FALSE)</f>
        <v>0</v>
      </c>
      <c r="AY37" t="str">
        <f>AU37</f>
        <v>BLACK AND WHITE POWER</v>
      </c>
      <c r="AZ37">
        <f>VLOOKUP(AY37,AU33:AV42,2,FALSE)</f>
        <v>0</v>
      </c>
      <c r="BC37" t="str">
        <f>AY37</f>
        <v>BLACK AND WHITE POWER</v>
      </c>
      <c r="BD37">
        <f>VLOOKUP(BC37,AY33:AZ42,2,FALSE)</f>
        <v>0</v>
      </c>
      <c r="BG37" t="str">
        <f>BC37</f>
        <v>BLACK AND WHITE POWER</v>
      </c>
      <c r="BH37">
        <f>VLOOKUP(BG37,BC33:BD42,2,FALSE)</f>
        <v>0</v>
      </c>
      <c r="BK37" t="str">
        <f>IF($BH37&lt;=$BH35,$BG37,$BG35)</f>
        <v>BLACK AND WHITE POWER</v>
      </c>
      <c r="BL37">
        <f>VLOOKUP(BK37,BG33:BH42,2,FALSE)</f>
        <v>0</v>
      </c>
      <c r="BO37" t="str">
        <f>BK37</f>
        <v>BLACK AND WHITE POWER</v>
      </c>
      <c r="BP37">
        <f>VLOOKUP(BO37,BK33:BL42,2,FALSE)</f>
        <v>0</v>
      </c>
      <c r="BS37" t="str">
        <f>BO37</f>
        <v>BLACK AND WHITE POWER</v>
      </c>
      <c r="BT37">
        <f>VLOOKUP(BS37,BO33:BP42,2,FALSE)</f>
        <v>0</v>
      </c>
      <c r="BW37" t="str">
        <f>IF(BT37&lt;=BT36,BS37,BS36)</f>
        <v>BLACK AND WHITE POWER</v>
      </c>
      <c r="BX37">
        <f>VLOOKUP(BW37,BS33:BT42,2,FALSE)</f>
        <v>0</v>
      </c>
      <c r="CA37" t="str">
        <f>BW37</f>
        <v>BLACK AND WHITE POWER</v>
      </c>
      <c r="CB37">
        <f>VLOOKUP(CA37,BW33:BX42,2,FALSE)</f>
        <v>0</v>
      </c>
      <c r="CE37" t="str">
        <f>CA37</f>
        <v>BLACK AND WHITE POWER</v>
      </c>
      <c r="CF37">
        <f>VLOOKUP(CE37,CA33:CB42,2,FALSE)</f>
        <v>0</v>
      </c>
      <c r="CI37" t="str">
        <f>IF($CF37&gt;=$CF38,$CE37,$CE38)</f>
        <v>LATONEROS</v>
      </c>
      <c r="CJ37">
        <f>VLOOKUP(CI37,CE33:CF42,2,FALSE)</f>
        <v>3</v>
      </c>
      <c r="CM37" t="str">
        <f>IF($CJ37&gt;=$CJ39,$CI37,$CI39)</f>
        <v>MAÑANA LE PAGO</v>
      </c>
      <c r="CN37">
        <f>VLOOKUP(CM37,CI33:CJ42,2,FALSE)</f>
        <v>6</v>
      </c>
      <c r="CQ37" t="str">
        <f>CM37</f>
        <v>MAÑANA LE PAGO</v>
      </c>
      <c r="CR37">
        <f>VLOOKUP(CQ37,CM33:CN42,2,FALSE)</f>
        <v>6</v>
      </c>
    </row>
    <row r="38" spans="6:96" ht="12.75">
      <c r="F38" t="str">
        <f>AP2</f>
        <v>MAÑANA LE PAGO</v>
      </c>
      <c r="G38">
        <f>AP25</f>
        <v>6</v>
      </c>
      <c r="H38">
        <f aca="true" t="shared" si="81" ref="H38:M38">AQ25</f>
        <v>2</v>
      </c>
      <c r="I38">
        <f t="shared" si="81"/>
        <v>0</v>
      </c>
      <c r="J38">
        <f t="shared" si="81"/>
        <v>4</v>
      </c>
      <c r="K38">
        <f t="shared" si="81"/>
        <v>168</v>
      </c>
      <c r="L38">
        <f t="shared" si="81"/>
        <v>250</v>
      </c>
      <c r="M38">
        <f t="shared" si="81"/>
        <v>6</v>
      </c>
      <c r="O38" t="str">
        <f>F38</f>
        <v>MAÑANA LE PAGO</v>
      </c>
      <c r="P38">
        <f t="shared" si="74"/>
        <v>6</v>
      </c>
      <c r="S38" t="str">
        <f>O38</f>
        <v>MAÑANA LE PAGO</v>
      </c>
      <c r="T38">
        <f t="shared" si="75"/>
        <v>6</v>
      </c>
      <c r="W38" t="str">
        <f>S38</f>
        <v>MAÑANA LE PAGO</v>
      </c>
      <c r="X38">
        <f t="shared" si="76"/>
        <v>6</v>
      </c>
      <c r="AA38" t="str">
        <f>W38</f>
        <v>MAÑANA LE PAGO</v>
      </c>
      <c r="AB38">
        <f>VLOOKUP(AA38,W33:X42,2,FALSE)</f>
        <v>6</v>
      </c>
      <c r="AE38" t="str">
        <f>IF($AB38&lt;=$AB33,$AA38,$AA33)</f>
        <v>MAÑANA LE PAGO</v>
      </c>
      <c r="AF38">
        <f>VLOOKUP(AE38,AA33:AB42,2,FALSE)</f>
        <v>6</v>
      </c>
      <c r="AI38" t="str">
        <f>AE38</f>
        <v>MAÑANA LE PAGO</v>
      </c>
      <c r="AJ38">
        <f>VLOOKUP(AI38,AE33:AF42,2,FALSE)</f>
        <v>6</v>
      </c>
      <c r="AM38" t="str">
        <f>AI38</f>
        <v>MAÑANA LE PAGO</v>
      </c>
      <c r="AN38">
        <f>VLOOKUP(AM38,AI33:AJ42,2,FALSE)</f>
        <v>6</v>
      </c>
      <c r="AQ38" t="str">
        <f>AM38</f>
        <v>MAÑANA LE PAGO</v>
      </c>
      <c r="AR38">
        <f>VLOOKUP(AQ38,AM33:AN42,2,FALSE)</f>
        <v>6</v>
      </c>
      <c r="AU38" t="str">
        <f>AQ38</f>
        <v>MAÑANA LE PAGO</v>
      </c>
      <c r="AV38">
        <f>VLOOKUP(AU38,AQ33:AR42,2,FALSE)</f>
        <v>6</v>
      </c>
      <c r="AY38" t="str">
        <f>IF($AV38&lt;=$AV34,$AU38,$AU34)</f>
        <v>MAÑANA LE PAGO</v>
      </c>
      <c r="AZ38">
        <f>VLOOKUP(AY38,AU33:AV42,2,FALSE)</f>
        <v>6</v>
      </c>
      <c r="BC38" t="str">
        <f>AY38</f>
        <v>MAÑANA LE PAGO</v>
      </c>
      <c r="BD38">
        <f>VLOOKUP(BC38,AY33:AZ42,2,FALSE)</f>
        <v>6</v>
      </c>
      <c r="BG38" t="str">
        <f>BC38</f>
        <v>MAÑANA LE PAGO</v>
      </c>
      <c r="BH38">
        <f>VLOOKUP(BG38,BC33:BD42,2,FALSE)</f>
        <v>6</v>
      </c>
      <c r="BK38" t="str">
        <f>BG38</f>
        <v>MAÑANA LE PAGO</v>
      </c>
      <c r="BL38">
        <f>VLOOKUP(BK38,BG33:BH42,2,FALSE)</f>
        <v>6</v>
      </c>
      <c r="BO38" t="str">
        <f>IF($BL38&lt;=$BL35,$BK38,$BK35)</f>
        <v>MAÑANA LE PAGO</v>
      </c>
      <c r="BP38">
        <f>VLOOKUP(BO38,BK33:BL42,2,FALSE)</f>
        <v>6</v>
      </c>
      <c r="BS38" t="str">
        <f>BO38</f>
        <v>MAÑANA LE PAGO</v>
      </c>
      <c r="BT38">
        <f>VLOOKUP(BS38,BO33:BP42,2,FALSE)</f>
        <v>6</v>
      </c>
      <c r="BW38" t="str">
        <f>BS38</f>
        <v>MAÑANA LE PAGO</v>
      </c>
      <c r="BX38">
        <f>VLOOKUP(BW38,BS33:BT42,2,FALSE)</f>
        <v>6</v>
      </c>
      <c r="CA38" t="str">
        <f>IF($BX38&lt;=$BX36,$BW38,$BW36)</f>
        <v>LATONEROS</v>
      </c>
      <c r="CB38">
        <f>VLOOKUP(CA38,BW33:BX42,2,FALSE)</f>
        <v>3</v>
      </c>
      <c r="CE38" t="str">
        <f>CA38</f>
        <v>LATONEROS</v>
      </c>
      <c r="CF38">
        <f>VLOOKUP(CE38,CA33:CB42,2,FALSE)</f>
        <v>3</v>
      </c>
      <c r="CI38" t="str">
        <f>IF($CF38&lt;=$CF37,$CE38,$CE37)</f>
        <v>BLACK AND WHITE POWER</v>
      </c>
      <c r="CJ38">
        <f>VLOOKUP(CI38,CE33:CF42,2,FALSE)</f>
        <v>0</v>
      </c>
      <c r="CM38" t="str">
        <f>CI38</f>
        <v>BLACK AND WHITE POWER</v>
      </c>
      <c r="CN38">
        <f>VLOOKUP(CM38,CI33:CJ42,2,FALSE)</f>
        <v>0</v>
      </c>
      <c r="CQ38" t="str">
        <f>IF($CN38&gt;=$CN39,$CM38,$CM39)</f>
        <v>LATONEROS</v>
      </c>
      <c r="CR38">
        <f>VLOOKUP(CQ38,CM33:CN42,2,FALSE)</f>
        <v>3</v>
      </c>
    </row>
    <row r="39" spans="6:96" ht="12.75">
      <c r="F39" t="str">
        <f>AW2</f>
        <v>CIENCIAS II</v>
      </c>
      <c r="G39">
        <f>AW25</f>
        <v>6</v>
      </c>
      <c r="H39">
        <f aca="true" t="shared" si="82" ref="H39:M39">AX25</f>
        <v>3</v>
      </c>
      <c r="I39">
        <f t="shared" si="82"/>
        <v>0</v>
      </c>
      <c r="J39">
        <f t="shared" si="82"/>
        <v>3</v>
      </c>
      <c r="K39">
        <f t="shared" si="82"/>
        <v>137</v>
      </c>
      <c r="L39">
        <f t="shared" si="82"/>
        <v>203</v>
      </c>
      <c r="M39">
        <f t="shared" si="82"/>
        <v>9</v>
      </c>
      <c r="O39" t="str">
        <f>F39</f>
        <v>CIENCIAS II</v>
      </c>
      <c r="P39">
        <f t="shared" si="74"/>
        <v>9</v>
      </c>
      <c r="S39" t="str">
        <f>O39</f>
        <v>CIENCIAS II</v>
      </c>
      <c r="T39">
        <f t="shared" si="75"/>
        <v>9</v>
      </c>
      <c r="W39" t="str">
        <f>S39</f>
        <v>CIENCIAS II</v>
      </c>
      <c r="X39">
        <f t="shared" si="76"/>
        <v>9</v>
      </c>
      <c r="AA39" t="str">
        <f>W39</f>
        <v>CIENCIAS II</v>
      </c>
      <c r="AB39">
        <f>VLOOKUP(AA39,W33:X42,2,FALSE)</f>
        <v>9</v>
      </c>
      <c r="AE39" t="str">
        <f>AA39</f>
        <v>CIENCIAS II</v>
      </c>
      <c r="AF39">
        <f>VLOOKUP(AE39,AA33:AB42,2,FALSE)</f>
        <v>9</v>
      </c>
      <c r="AI39" t="str">
        <f>IF($AF39&lt;=$AF33,$AE39,$AE33)</f>
        <v>CIENCIAS II</v>
      </c>
      <c r="AJ39">
        <f>VLOOKUP(AI39,AE33:AF42,2,FALSE)</f>
        <v>9</v>
      </c>
      <c r="AM39" t="str">
        <f>AI39</f>
        <v>CIENCIAS II</v>
      </c>
      <c r="AN39">
        <f>VLOOKUP(AM39,AI33:AJ42,2,FALSE)</f>
        <v>9</v>
      </c>
      <c r="AQ39" t="str">
        <f>AM39</f>
        <v>CIENCIAS II</v>
      </c>
      <c r="AR39">
        <f>VLOOKUP(AQ39,AM33:AN42,2,FALSE)</f>
        <v>9</v>
      </c>
      <c r="AU39" t="str">
        <f>AQ39</f>
        <v>CIENCIAS II</v>
      </c>
      <c r="AV39">
        <f>VLOOKUP(AU39,AQ33:AR42,2,FALSE)</f>
        <v>9</v>
      </c>
      <c r="AY39" t="str">
        <f>AU39</f>
        <v>CIENCIAS II</v>
      </c>
      <c r="AZ39">
        <f>VLOOKUP(AY39,AU33:AV42,2,FALSE)</f>
        <v>9</v>
      </c>
      <c r="BC39" t="str">
        <f>IF($AZ39&lt;=$AZ34,$AY39,$AY34)</f>
        <v>CIENCIAS II</v>
      </c>
      <c r="BD39">
        <f>VLOOKUP(BC39,AY33:AZ42,2,FALSE)</f>
        <v>9</v>
      </c>
      <c r="BG39" t="str">
        <f>BC39</f>
        <v>CIENCIAS II</v>
      </c>
      <c r="BH39">
        <f>VLOOKUP(BG39,BC33:BD42,2,FALSE)</f>
        <v>9</v>
      </c>
      <c r="BK39" t="str">
        <f>BG39</f>
        <v>CIENCIAS II</v>
      </c>
      <c r="BL39">
        <f>VLOOKUP(BK39,BG33:BH42,2,FALSE)</f>
        <v>9</v>
      </c>
      <c r="BO39" t="str">
        <f>BK39</f>
        <v>CIENCIAS II</v>
      </c>
      <c r="BP39">
        <f>VLOOKUP(BO39,BK33:BL42,2,FALSE)</f>
        <v>9</v>
      </c>
      <c r="BS39" t="str">
        <f>IF($BP39&lt;=$BP35,$BO39,$BO35)</f>
        <v>CIENCIAS II</v>
      </c>
      <c r="BT39">
        <f>VLOOKUP(BS39,BO33:BP42,2,FALSE)</f>
        <v>9</v>
      </c>
      <c r="BW39" t="str">
        <f>BS39</f>
        <v>CIENCIAS II</v>
      </c>
      <c r="BX39">
        <f>VLOOKUP(BW39,BS33:BT42,2,FALSE)</f>
        <v>9</v>
      </c>
      <c r="CA39" t="str">
        <f>BW39</f>
        <v>CIENCIAS II</v>
      </c>
      <c r="CB39">
        <f>VLOOKUP(CA39,BW33:BX42,2,FALSE)</f>
        <v>9</v>
      </c>
      <c r="CE39" t="str">
        <f>IF($CB39&lt;=$CB36,$CA39,$CA36)</f>
        <v>MAÑANA LE PAGO</v>
      </c>
      <c r="CF39">
        <f>VLOOKUP(CE39,CA33:CB42,2,FALSE)</f>
        <v>6</v>
      </c>
      <c r="CI39" t="str">
        <f>CE39</f>
        <v>MAÑANA LE PAGO</v>
      </c>
      <c r="CJ39">
        <f>VLOOKUP(CI39,CE33:CF42,2,FALSE)</f>
        <v>6</v>
      </c>
      <c r="CM39" t="str">
        <f>IF($CJ39&lt;=$CJ37,$CI39,$CI37)</f>
        <v>LATONEROS</v>
      </c>
      <c r="CN39">
        <f>VLOOKUP(CM39,CI33:CJ42,2,FALSE)</f>
        <v>3</v>
      </c>
      <c r="CQ39" t="str">
        <f>IF($CN39&lt;=$CN38,$CM39,$CM38)</f>
        <v>BLACK AND WHITE POWER</v>
      </c>
      <c r="CR39">
        <f>VLOOKUP(CQ39,CM33:CN42,2,FALSE)</f>
        <v>0</v>
      </c>
    </row>
    <row r="45" spans="6:97" ht="12.75">
      <c r="F45" t="str">
        <f>CQ33</f>
        <v>BALLERS</v>
      </c>
      <c r="J45">
        <f>CR33</f>
        <v>18</v>
      </c>
      <c r="K45">
        <f aca="true" t="shared" si="83" ref="K45:K51">VLOOKUP(AI33,$F$33:$M$42,6,FALSE)</f>
        <v>324</v>
      </c>
      <c r="L45">
        <f aca="true" t="shared" si="84" ref="L45:L51">VLOOKUP(AI33,$F$33:$M$42,7,FALSE)</f>
        <v>183</v>
      </c>
      <c r="M45">
        <f aca="true" t="shared" si="85" ref="M45:M51">K45-L45</f>
        <v>141</v>
      </c>
      <c r="O45" t="str">
        <f>IF(AND($J45=$J46,$M46&gt;$M45),$F46,$F45)</f>
        <v>BALLERS</v>
      </c>
      <c r="P45">
        <f aca="true" t="shared" si="86" ref="P45:P51">VLOOKUP(O45,$F$45:$M$54,5,FALSE)</f>
        <v>18</v>
      </c>
      <c r="Q45">
        <f aca="true" t="shared" si="87" ref="Q45:Q51">VLOOKUP(O45,$F$45:$M$54,8,FALSE)</f>
        <v>141</v>
      </c>
      <c r="S45" t="str">
        <f>IF(AND(P45=P47,Q47&gt;Q45),O47,O45)</f>
        <v>BALLERS</v>
      </c>
      <c r="T45">
        <f aca="true" t="shared" si="88" ref="T45:T51">VLOOKUP(S45,$O$45:$Q$54,2,FALSE)</f>
        <v>18</v>
      </c>
      <c r="U45">
        <f aca="true" t="shared" si="89" ref="U45:U51">VLOOKUP(S45,$O$45:$Q$54,3,FALSE)</f>
        <v>141</v>
      </c>
      <c r="W45" t="str">
        <f>IF(AND(T45=T48,U48&gt;U45),S48,S45)</f>
        <v>BALLERS</v>
      </c>
      <c r="X45">
        <f aca="true" t="shared" si="90" ref="X45:X51">VLOOKUP(W45,$S$45:$U$54,2,FALSE)</f>
        <v>18</v>
      </c>
      <c r="Y45">
        <f aca="true" t="shared" si="91" ref="Y45:Y51">VLOOKUP(W45,$S$45:$U$54,3,FALSE)</f>
        <v>141</v>
      </c>
      <c r="AA45" t="str">
        <f>IF(AND(X45=X49,Y49&gt;Y45),W49,W45)</f>
        <v>BALLERS</v>
      </c>
      <c r="AB45">
        <f>VLOOKUP(AA45,W45:Y54,2,FALSE)</f>
        <v>18</v>
      </c>
      <c r="AC45">
        <f>VLOOKUP(AA45,W45:Y54,3,FALSE)</f>
        <v>141</v>
      </c>
      <c r="AE45" t="str">
        <f>IF(AND(AB45=AB50,AC50&gt;AC45),AA50,AA45)</f>
        <v>BALLERS</v>
      </c>
      <c r="AF45">
        <f>VLOOKUP(AE45,AA45:AC54,2,FALSE)</f>
        <v>18</v>
      </c>
      <c r="AG45">
        <f>VLOOKUP(AE45,AA45:AC54,3,FALSE)</f>
        <v>141</v>
      </c>
      <c r="AI45" t="str">
        <f>IF(AND(AF45=AF51,AG51&gt;AG45),AE51,AE45)</f>
        <v>BALLERS</v>
      </c>
      <c r="AJ45">
        <f>VLOOKUP(AI45,AE45:AG54,2,FALSE)</f>
        <v>18</v>
      </c>
      <c r="AK45">
        <f>VLOOKUP(AI45,AE45:AG54,3,FALSE)</f>
        <v>141</v>
      </c>
      <c r="AM45" t="str">
        <f>AI45</f>
        <v>BALLERS</v>
      </c>
      <c r="AN45">
        <f>VLOOKUP(AM45,AI45:AK54,2,FALSE)</f>
        <v>18</v>
      </c>
      <c r="AO45">
        <f>VLOOKUP(AM45,AI45:AK54,3,FALSE)</f>
        <v>141</v>
      </c>
      <c r="AQ45" t="str">
        <f>AM45</f>
        <v>BALLERS</v>
      </c>
      <c r="AR45">
        <f>VLOOKUP(AQ45,AM45:AO54,2,FALSE)</f>
        <v>18</v>
      </c>
      <c r="AS45">
        <f>VLOOKUP(AQ45,AM45:AO54,3,FALSE)</f>
        <v>141</v>
      </c>
      <c r="AU45" t="str">
        <f>AQ45</f>
        <v>BALLERS</v>
      </c>
      <c r="AV45">
        <f>VLOOKUP(AU45,AQ45:AS54,2,FALSE)</f>
        <v>18</v>
      </c>
      <c r="AW45">
        <f>VLOOKUP(AU45,AQ45:AS54,3,FALSE)</f>
        <v>141</v>
      </c>
      <c r="AY45" t="str">
        <f>AU45</f>
        <v>BALLERS</v>
      </c>
      <c r="AZ45">
        <f>VLOOKUP(AY45,AU45:AW54,2,FALSE)</f>
        <v>18</v>
      </c>
      <c r="BA45">
        <f>VLOOKUP(AY45,AU45:AW54,3,FALSE)</f>
        <v>141</v>
      </c>
      <c r="BC45" t="str">
        <f>AY45</f>
        <v>BALLERS</v>
      </c>
      <c r="BD45">
        <f>VLOOKUP(BC45,AY45:BA54,2,FALSE)</f>
        <v>18</v>
      </c>
      <c r="BE45">
        <f>VLOOKUP(BC45,AY45:BA54,3,FALSE)</f>
        <v>141</v>
      </c>
      <c r="BG45" t="str">
        <f>BC45</f>
        <v>BALLERS</v>
      </c>
      <c r="BH45">
        <f>VLOOKUP(BG45,BC45:BE54,2,FALSE)</f>
        <v>18</v>
      </c>
      <c r="BI45">
        <f>VLOOKUP(BG45,BC45:BE54,3,FALSE)</f>
        <v>141</v>
      </c>
      <c r="BK45" t="str">
        <f>BG45</f>
        <v>BALLERS</v>
      </c>
      <c r="BL45">
        <f>VLOOKUP(BK45,BG45:BI54,2,FALSE)</f>
        <v>18</v>
      </c>
      <c r="BM45">
        <f>VLOOKUP(BK45,BG45:BI54,3,FALSE)</f>
        <v>141</v>
      </c>
      <c r="BO45" t="str">
        <f>BK45</f>
        <v>BALLERS</v>
      </c>
      <c r="BP45">
        <f>VLOOKUP(BO45,BK45:BM54,2,FALSE)</f>
        <v>18</v>
      </c>
      <c r="BQ45">
        <f>VLOOKUP(BO45,BK45:BM54,3,FALSE)</f>
        <v>141</v>
      </c>
      <c r="BS45" t="str">
        <f>BO45</f>
        <v>BALLERS</v>
      </c>
      <c r="BT45">
        <f>VLOOKUP(BS45,BO45:BQ54,2,FALSE)</f>
        <v>18</v>
      </c>
      <c r="BU45">
        <f>VLOOKUP(BS45,BO45:BQ54,3,FALSE)</f>
        <v>141</v>
      </c>
      <c r="BW45" t="str">
        <f>BS45</f>
        <v>BALLERS</v>
      </c>
      <c r="BX45">
        <f>VLOOKUP(BW45,BS45:BU54,2,FALSE)</f>
        <v>18</v>
      </c>
      <c r="BY45">
        <f>VLOOKUP(BW45,BS45:BU54,3,FALSE)</f>
        <v>141</v>
      </c>
      <c r="CA45" t="str">
        <f>BW45</f>
        <v>BALLERS</v>
      </c>
      <c r="CB45">
        <f>VLOOKUP(CA45,BW45:BY54,2,FALSE)</f>
        <v>18</v>
      </c>
      <c r="CC45">
        <f>VLOOKUP(CA45,BW45:BY54,3,FALSE)</f>
        <v>141</v>
      </c>
      <c r="CE45" t="str">
        <f>CA45</f>
        <v>BALLERS</v>
      </c>
      <c r="CF45">
        <f>VLOOKUP(CE45,CA45:CC54,2,FALSE)</f>
        <v>18</v>
      </c>
      <c r="CG45">
        <f>VLOOKUP(CE45,CA45:CC54,3,FALSE)</f>
        <v>141</v>
      </c>
      <c r="CI45" t="str">
        <f>CE45</f>
        <v>BALLERS</v>
      </c>
      <c r="CJ45">
        <f>VLOOKUP(CI45,CE45:CG54,2,FALSE)</f>
        <v>18</v>
      </c>
      <c r="CK45">
        <f>VLOOKUP(CI45,CE45:CG54,3,FALSE)</f>
        <v>141</v>
      </c>
      <c r="CM45" t="str">
        <f>CI45</f>
        <v>BALLERS</v>
      </c>
      <c r="CN45">
        <f>VLOOKUP(CM45,CI45:CK54,2,FALSE)</f>
        <v>18</v>
      </c>
      <c r="CO45">
        <f>VLOOKUP(CM45,CI45:CK54,3,FALSE)</f>
        <v>141</v>
      </c>
      <c r="CQ45" t="str">
        <f>CM45</f>
        <v>BALLERS</v>
      </c>
      <c r="CR45">
        <f>VLOOKUP(CQ45,CM45:CO54,2,FALSE)</f>
        <v>18</v>
      </c>
      <c r="CS45">
        <f>VLOOKUP(CQ45,CM45:CO54,3,FALSE)</f>
        <v>141</v>
      </c>
    </row>
    <row r="46" spans="6:97" ht="12.75">
      <c r="F46" t="str">
        <f aca="true" t="shared" si="92" ref="F46:F51">CQ34</f>
        <v>CANELA PASIÓN</v>
      </c>
      <c r="J46">
        <f aca="true" t="shared" si="93" ref="J46:J51">CR34</f>
        <v>15</v>
      </c>
      <c r="K46">
        <f t="shared" si="83"/>
        <v>266</v>
      </c>
      <c r="L46">
        <f t="shared" si="84"/>
        <v>206</v>
      </c>
      <c r="M46">
        <f t="shared" si="85"/>
        <v>60</v>
      </c>
      <c r="O46" t="str">
        <f>IF(AND($J45=$J46,$M46&gt;$M45),$F45,$F46)</f>
        <v>CANELA PASIÓN</v>
      </c>
      <c r="P46">
        <f t="shared" si="86"/>
        <v>15</v>
      </c>
      <c r="Q46">
        <f t="shared" si="87"/>
        <v>60</v>
      </c>
      <c r="S46" t="str">
        <f>O46</f>
        <v>CANELA PASIÓN</v>
      </c>
      <c r="T46">
        <f t="shared" si="88"/>
        <v>15</v>
      </c>
      <c r="U46">
        <f t="shared" si="89"/>
        <v>60</v>
      </c>
      <c r="W46" t="str">
        <f>S46</f>
        <v>CANELA PASIÓN</v>
      </c>
      <c r="X46">
        <f t="shared" si="90"/>
        <v>15</v>
      </c>
      <c r="Y46">
        <f t="shared" si="91"/>
        <v>60</v>
      </c>
      <c r="AA46" t="str">
        <f>W46</f>
        <v>CANELA PASIÓN</v>
      </c>
      <c r="AB46">
        <f>VLOOKUP(AA46,W45:Y54,2,FALSE)</f>
        <v>15</v>
      </c>
      <c r="AC46">
        <f>VLOOKUP(AA46,W45:Y54,3,FALSE)</f>
        <v>60</v>
      </c>
      <c r="AE46" t="str">
        <f>AA46</f>
        <v>CANELA PASIÓN</v>
      </c>
      <c r="AF46">
        <f>VLOOKUP(AE46,AA45:AC54,2,FALSE)</f>
        <v>15</v>
      </c>
      <c r="AG46">
        <f>VLOOKUP(AE46,AA45:AC54,3,FALSE)</f>
        <v>60</v>
      </c>
      <c r="AI46" t="str">
        <f>AE46</f>
        <v>CANELA PASIÓN</v>
      </c>
      <c r="AJ46">
        <f>VLOOKUP(AI46,AE45:AG54,2,FALSE)</f>
        <v>15</v>
      </c>
      <c r="AK46">
        <f>VLOOKUP(AI46,AE45:AG54,3,FALSE)</f>
        <v>60</v>
      </c>
      <c r="AM46" t="str">
        <f>IF(AND(AJ46=AJ47,AK47&gt;AK46),AI47,AI46)</f>
        <v>CANELA PASIÓN</v>
      </c>
      <c r="AN46">
        <f>VLOOKUP(AM46,AI45:AK54,2,FALSE)</f>
        <v>15</v>
      </c>
      <c r="AO46">
        <f>VLOOKUP(AM46,AI45:AK54,3,FALSE)</f>
        <v>60</v>
      </c>
      <c r="AQ46" t="str">
        <f>IF(AND(AN46=AN48,AO48&gt;AO46),AM48,AM46)</f>
        <v>CANELA PASIÓN</v>
      </c>
      <c r="AR46">
        <f>VLOOKUP(AQ46,AM45:AO54,2,FALSE)</f>
        <v>15</v>
      </c>
      <c r="AS46">
        <f>VLOOKUP(AQ46,AM45:AO54,3,FALSE)</f>
        <v>60</v>
      </c>
      <c r="AU46" t="str">
        <f>IF(AND(AR46=AR49,AS49&gt;AS46),AQ49,AQ46)</f>
        <v>CANELA PASIÓN</v>
      </c>
      <c r="AV46">
        <f>VLOOKUP(AU46,AQ45:AS54,2,FALSE)</f>
        <v>15</v>
      </c>
      <c r="AW46">
        <f>VLOOKUP(AU46,AQ45:AS54,3,FALSE)</f>
        <v>60</v>
      </c>
      <c r="AY46" t="str">
        <f>IF(AND(AV46=AV50,AW50&gt;AW46),AU50,AU46)</f>
        <v>CANELA PASIÓN</v>
      </c>
      <c r="AZ46">
        <f>VLOOKUP(AY46,AU45:AW54,2,FALSE)</f>
        <v>15</v>
      </c>
      <c r="BA46">
        <f>VLOOKUP(AY46,AU45:AW54,3,FALSE)</f>
        <v>60</v>
      </c>
      <c r="BC46" t="str">
        <f>IF(AND(AZ46=AZ51,BA51&gt;BA46),AY51,AY46)</f>
        <v>CANELA PASIÓN</v>
      </c>
      <c r="BD46">
        <f>VLOOKUP(BC46,AY45:BA54,2,FALSE)</f>
        <v>15</v>
      </c>
      <c r="BE46">
        <f>VLOOKUP(BC46,AY45:BA54,3,FALSE)</f>
        <v>60</v>
      </c>
      <c r="BG46" t="str">
        <f>BC46</f>
        <v>CANELA PASIÓN</v>
      </c>
      <c r="BH46">
        <f>VLOOKUP(BG46,BC45:BE54,2,FALSE)</f>
        <v>15</v>
      </c>
      <c r="BI46">
        <f>VLOOKUP(BG46,BC45:BE54,3,FALSE)</f>
        <v>60</v>
      </c>
      <c r="BK46" t="str">
        <f>BG46</f>
        <v>CANELA PASIÓN</v>
      </c>
      <c r="BL46">
        <f>VLOOKUP(BK46,BG45:BI54,2,FALSE)</f>
        <v>15</v>
      </c>
      <c r="BM46">
        <f>VLOOKUP(BK46,BG45:BI54,3,FALSE)</f>
        <v>60</v>
      </c>
      <c r="BO46" t="str">
        <f>BK46</f>
        <v>CANELA PASIÓN</v>
      </c>
      <c r="BP46">
        <f>VLOOKUP(BO46,BK45:BM54,2,FALSE)</f>
        <v>15</v>
      </c>
      <c r="BQ46">
        <f>VLOOKUP(BO46,BK45:BM54,3,FALSE)</f>
        <v>60</v>
      </c>
      <c r="BS46" t="str">
        <f>BO46</f>
        <v>CANELA PASIÓN</v>
      </c>
      <c r="BT46">
        <f>VLOOKUP(BS46,BO45:BQ54,2,FALSE)</f>
        <v>15</v>
      </c>
      <c r="BU46">
        <f>VLOOKUP(BS46,BO45:BQ54,3,FALSE)</f>
        <v>60</v>
      </c>
      <c r="BW46" t="str">
        <f>BS46</f>
        <v>CANELA PASIÓN</v>
      </c>
      <c r="BX46">
        <f>VLOOKUP(BW46,BS45:BU54,2,FALSE)</f>
        <v>15</v>
      </c>
      <c r="BY46">
        <f>VLOOKUP(BW46,BS45:BU54,3,FALSE)</f>
        <v>60</v>
      </c>
      <c r="CA46" t="str">
        <f>BW46</f>
        <v>CANELA PASIÓN</v>
      </c>
      <c r="CB46">
        <f>VLOOKUP(CA46,BW45:BY54,2,FALSE)</f>
        <v>15</v>
      </c>
      <c r="CC46">
        <f>VLOOKUP(CA46,BW45:BY54,3,FALSE)</f>
        <v>60</v>
      </c>
      <c r="CE46" t="str">
        <f>CA46</f>
        <v>CANELA PASIÓN</v>
      </c>
      <c r="CF46">
        <f>VLOOKUP(CE46,CA45:CC54,2,FALSE)</f>
        <v>15</v>
      </c>
      <c r="CG46">
        <f>VLOOKUP(CE46,CA45:CC54,3,FALSE)</f>
        <v>60</v>
      </c>
      <c r="CI46" t="str">
        <f>CE46</f>
        <v>CANELA PASIÓN</v>
      </c>
      <c r="CJ46">
        <f>VLOOKUP(CI46,CE45:CG54,2,FALSE)</f>
        <v>15</v>
      </c>
      <c r="CK46">
        <f>VLOOKUP(CI46,CE45:CG54,3,FALSE)</f>
        <v>60</v>
      </c>
      <c r="CM46" t="str">
        <f>CI46</f>
        <v>CANELA PASIÓN</v>
      </c>
      <c r="CN46">
        <f>VLOOKUP(CM46,CI45:CK54,2,FALSE)</f>
        <v>15</v>
      </c>
      <c r="CO46">
        <f>VLOOKUP(CM46,CI45:CK54,3,FALSE)</f>
        <v>60</v>
      </c>
      <c r="CQ46" t="str">
        <f>CM46</f>
        <v>CANELA PASIÓN</v>
      </c>
      <c r="CR46">
        <f>VLOOKUP(CQ46,CM45:CO54,2,FALSE)</f>
        <v>15</v>
      </c>
      <c r="CS46">
        <f>VLOOKUP(CQ46,CM45:CO54,3,FALSE)</f>
        <v>60</v>
      </c>
    </row>
    <row r="47" spans="6:97" ht="12.75">
      <c r="F47" t="str">
        <f t="shared" si="92"/>
        <v>BASQUETEROS UN</v>
      </c>
      <c r="J47">
        <f t="shared" si="93"/>
        <v>12</v>
      </c>
      <c r="K47">
        <f t="shared" si="83"/>
        <v>330</v>
      </c>
      <c r="L47">
        <f t="shared" si="84"/>
        <v>185</v>
      </c>
      <c r="M47">
        <f t="shared" si="85"/>
        <v>145</v>
      </c>
      <c r="O47" t="str">
        <f>F47</f>
        <v>BASQUETEROS UN</v>
      </c>
      <c r="P47">
        <f t="shared" si="86"/>
        <v>12</v>
      </c>
      <c r="Q47">
        <f t="shared" si="87"/>
        <v>145</v>
      </c>
      <c r="S47" t="str">
        <f>IF(AND($P45=P47,Q47&gt;Q45),O45,O47)</f>
        <v>BASQUETEROS UN</v>
      </c>
      <c r="T47">
        <f t="shared" si="88"/>
        <v>12</v>
      </c>
      <c r="U47">
        <f t="shared" si="89"/>
        <v>145</v>
      </c>
      <c r="W47" t="str">
        <f>S47</f>
        <v>BASQUETEROS UN</v>
      </c>
      <c r="X47">
        <f t="shared" si="90"/>
        <v>12</v>
      </c>
      <c r="Y47">
        <f t="shared" si="91"/>
        <v>145</v>
      </c>
      <c r="AA47" t="str">
        <f>W47</f>
        <v>BASQUETEROS UN</v>
      </c>
      <c r="AB47">
        <f>VLOOKUP(AA47,W45:Y54,2,FALSE)</f>
        <v>12</v>
      </c>
      <c r="AC47">
        <f>VLOOKUP(AA47,W45:Y54,3,FALSE)</f>
        <v>145</v>
      </c>
      <c r="AE47" t="str">
        <f>AA47</f>
        <v>BASQUETEROS UN</v>
      </c>
      <c r="AF47">
        <f>VLOOKUP(AE47,AA45:AC54,2,FALSE)</f>
        <v>12</v>
      </c>
      <c r="AG47">
        <f>VLOOKUP(AE47,AA45:AC54,3,FALSE)</f>
        <v>145</v>
      </c>
      <c r="AI47" t="str">
        <f>AE47</f>
        <v>BASQUETEROS UN</v>
      </c>
      <c r="AJ47">
        <f>VLOOKUP(AI47,AE45:AG54,2,FALSE)</f>
        <v>12</v>
      </c>
      <c r="AK47">
        <f>VLOOKUP(AI47,AE45:AG54,3,FALSE)</f>
        <v>145</v>
      </c>
      <c r="AM47" t="str">
        <f>IF(AND(AJ46=AJ47,AK47&gt;AK46),AI46,AI47)</f>
        <v>BASQUETEROS UN</v>
      </c>
      <c r="AN47">
        <f>VLOOKUP(AM47,AI45:AK54,2,FALSE)</f>
        <v>12</v>
      </c>
      <c r="AO47">
        <f>VLOOKUP(AM47,AI45:AK54,3,FALSE)</f>
        <v>145</v>
      </c>
      <c r="AQ47" t="str">
        <f>AM47</f>
        <v>BASQUETEROS UN</v>
      </c>
      <c r="AR47">
        <f>VLOOKUP(AQ47,AM45:AO54,2,FALSE)</f>
        <v>12</v>
      </c>
      <c r="AS47">
        <f>VLOOKUP(AQ47,AM45:AO54,3,FALSE)</f>
        <v>145</v>
      </c>
      <c r="AU47" t="str">
        <f>AQ47</f>
        <v>BASQUETEROS UN</v>
      </c>
      <c r="AV47">
        <f>VLOOKUP(AU47,AQ45:AS54,2,FALSE)</f>
        <v>12</v>
      </c>
      <c r="AW47">
        <f>VLOOKUP(AU47,AQ45:AS54,3,FALSE)</f>
        <v>145</v>
      </c>
      <c r="AY47" t="str">
        <f>AU47</f>
        <v>BASQUETEROS UN</v>
      </c>
      <c r="AZ47">
        <f>VLOOKUP(AY47,AU45:AW54,2,FALSE)</f>
        <v>12</v>
      </c>
      <c r="BA47">
        <f>VLOOKUP(AY47,AU45:AW54,3,FALSE)</f>
        <v>145</v>
      </c>
      <c r="BC47" t="str">
        <f>AY47</f>
        <v>BASQUETEROS UN</v>
      </c>
      <c r="BD47">
        <f>VLOOKUP(BC47,AY45:BA54,2,FALSE)</f>
        <v>12</v>
      </c>
      <c r="BE47">
        <f>VLOOKUP(BC47,AY45:BA54,3,FALSE)</f>
        <v>145</v>
      </c>
      <c r="BG47" t="str">
        <f>IF(AND(BD47=BD48,BE48&gt;BE47),BC48,BC47)</f>
        <v>BASQUETEROS UN</v>
      </c>
      <c r="BH47">
        <f>VLOOKUP(BG47,BC45:BE54,2,FALSE)</f>
        <v>12</v>
      </c>
      <c r="BI47">
        <f>VLOOKUP(BG47,BC45:BE54,3,FALSE)</f>
        <v>145</v>
      </c>
      <c r="BK47" t="str">
        <f>IF(AND(BH47=BH49,BI49&gt;BI47),BG49,BG47)</f>
        <v>BASQUETEROS UN</v>
      </c>
      <c r="BL47">
        <f>VLOOKUP(BK47,BG45:BI54,2,FALSE)</f>
        <v>12</v>
      </c>
      <c r="BM47">
        <f>VLOOKUP(BK47,BG45:BI54,3,FALSE)</f>
        <v>145</v>
      </c>
      <c r="BO47" t="str">
        <f>IF(AND(BL47=BL50,BM50&gt;BM47),BK50,BK47)</f>
        <v>BASQUETEROS UN</v>
      </c>
      <c r="BP47">
        <f>VLOOKUP(BO47,BK45:BM54,2,FALSE)</f>
        <v>12</v>
      </c>
      <c r="BQ47">
        <f>VLOOKUP(BO47,BK45:BM54,3,FALSE)</f>
        <v>145</v>
      </c>
      <c r="BS47" t="str">
        <f>IF(AND(BP47=BP51,BQ51&gt;BQ47),BO51,BO47)</f>
        <v>BASQUETEROS UN</v>
      </c>
      <c r="BT47">
        <f>VLOOKUP(BS47,BO45:BQ54,2,FALSE)</f>
        <v>12</v>
      </c>
      <c r="BU47">
        <f>VLOOKUP(BS47,BO45:BQ54,3,FALSE)</f>
        <v>145</v>
      </c>
      <c r="BW47" t="str">
        <f>BS47</f>
        <v>BASQUETEROS UN</v>
      </c>
      <c r="BX47">
        <f>VLOOKUP(BW47,BS45:BU54,2,FALSE)</f>
        <v>12</v>
      </c>
      <c r="BY47">
        <f>VLOOKUP(BW47,BS45:BU54,3,FALSE)</f>
        <v>145</v>
      </c>
      <c r="CA47" t="str">
        <f>BW47</f>
        <v>BASQUETEROS UN</v>
      </c>
      <c r="CB47">
        <f>VLOOKUP(CA47,BW45:BY54,2,FALSE)</f>
        <v>12</v>
      </c>
      <c r="CC47">
        <f>VLOOKUP(CA47,BW45:BY54,3,FALSE)</f>
        <v>145</v>
      </c>
      <c r="CE47" t="str">
        <f>CA47</f>
        <v>BASQUETEROS UN</v>
      </c>
      <c r="CF47">
        <f>VLOOKUP(CE47,CA45:CC54,2,FALSE)</f>
        <v>12</v>
      </c>
      <c r="CG47">
        <f>VLOOKUP(CE47,CA45:CC54,3,FALSE)</f>
        <v>145</v>
      </c>
      <c r="CI47" t="str">
        <f>CE47</f>
        <v>BASQUETEROS UN</v>
      </c>
      <c r="CJ47">
        <f>VLOOKUP(CI47,CE45:CG54,2,FALSE)</f>
        <v>12</v>
      </c>
      <c r="CK47">
        <f>VLOOKUP(CI47,CE45:CG54,3,FALSE)</f>
        <v>145</v>
      </c>
      <c r="CM47" t="str">
        <f>CI47</f>
        <v>BASQUETEROS UN</v>
      </c>
      <c r="CN47">
        <f>VLOOKUP(CM47,CI45:CK54,2,FALSE)</f>
        <v>12</v>
      </c>
      <c r="CO47">
        <f>VLOOKUP(CM47,CI45:CK54,3,FALSE)</f>
        <v>145</v>
      </c>
      <c r="CQ47" t="str">
        <f>CM47</f>
        <v>BASQUETEROS UN</v>
      </c>
      <c r="CR47">
        <f>VLOOKUP(CQ47,CM45:CO54,2,FALSE)</f>
        <v>12</v>
      </c>
      <c r="CS47">
        <f>VLOOKUP(CQ47,CM45:CO54,3,FALSE)</f>
        <v>145</v>
      </c>
    </row>
    <row r="48" spans="6:97" ht="12.75">
      <c r="F48" t="str">
        <f t="shared" si="92"/>
        <v>CIENCIAS II</v>
      </c>
      <c r="J48">
        <f t="shared" si="93"/>
        <v>9</v>
      </c>
      <c r="K48">
        <f t="shared" si="83"/>
        <v>175</v>
      </c>
      <c r="L48">
        <f t="shared" si="84"/>
        <v>253</v>
      </c>
      <c r="M48">
        <f t="shared" si="85"/>
        <v>-78</v>
      </c>
      <c r="O48" t="str">
        <f>F48</f>
        <v>CIENCIAS II</v>
      </c>
      <c r="P48">
        <f t="shared" si="86"/>
        <v>9</v>
      </c>
      <c r="Q48">
        <f t="shared" si="87"/>
        <v>-78</v>
      </c>
      <c r="S48" t="str">
        <f>O48</f>
        <v>CIENCIAS II</v>
      </c>
      <c r="T48">
        <f t="shared" si="88"/>
        <v>9</v>
      </c>
      <c r="U48">
        <f t="shared" si="89"/>
        <v>-78</v>
      </c>
      <c r="W48" t="str">
        <f>IF(AND(T45=T48,U48&gt;U45),S45,S48)</f>
        <v>CIENCIAS II</v>
      </c>
      <c r="X48">
        <f t="shared" si="90"/>
        <v>9</v>
      </c>
      <c r="Y48">
        <f t="shared" si="91"/>
        <v>-78</v>
      </c>
      <c r="AA48" t="str">
        <f>W48</f>
        <v>CIENCIAS II</v>
      </c>
      <c r="AB48">
        <f>VLOOKUP(AA48,W45:Y54,2,FALSE)</f>
        <v>9</v>
      </c>
      <c r="AC48">
        <f>VLOOKUP(AA48,W45:Y54,3,FALSE)</f>
        <v>-78</v>
      </c>
      <c r="AE48" t="str">
        <f>AA48</f>
        <v>CIENCIAS II</v>
      </c>
      <c r="AF48">
        <f>VLOOKUP(AE48,AA45:AC54,2,FALSE)</f>
        <v>9</v>
      </c>
      <c r="AG48">
        <f>VLOOKUP(AE48,AA45:AC54,3,FALSE)</f>
        <v>-78</v>
      </c>
      <c r="AI48" t="str">
        <f>AE48</f>
        <v>CIENCIAS II</v>
      </c>
      <c r="AJ48">
        <f>VLOOKUP(AI48,AE45:AG54,2,FALSE)</f>
        <v>9</v>
      </c>
      <c r="AK48">
        <f>VLOOKUP(AI48,AE45:AG54,3,FALSE)</f>
        <v>-78</v>
      </c>
      <c r="AM48" t="str">
        <f>AI48</f>
        <v>CIENCIAS II</v>
      </c>
      <c r="AN48">
        <f>VLOOKUP(AM48,AI45:AK54,2,FALSE)</f>
        <v>9</v>
      </c>
      <c r="AO48">
        <f>VLOOKUP(AM48,AI45:AK54,3,FALSE)</f>
        <v>-78</v>
      </c>
      <c r="AQ48" t="str">
        <f>IF(AND(AN46=AN48,AO48&gt;AO46),AM46,AM48)</f>
        <v>CIENCIAS II</v>
      </c>
      <c r="AR48">
        <f>VLOOKUP(AQ48,AM45:AO54,2,FALSE)</f>
        <v>9</v>
      </c>
      <c r="AS48">
        <f>VLOOKUP(AQ48,AM45:AO54,3,FALSE)</f>
        <v>-78</v>
      </c>
      <c r="AU48" t="str">
        <f>AQ48</f>
        <v>CIENCIAS II</v>
      </c>
      <c r="AV48">
        <f>VLOOKUP(AU48,AQ45:AS54,2,FALSE)</f>
        <v>9</v>
      </c>
      <c r="AW48">
        <f>VLOOKUP(AU48,AQ45:AS54,3,FALSE)</f>
        <v>-78</v>
      </c>
      <c r="AY48" t="str">
        <f>AU48</f>
        <v>CIENCIAS II</v>
      </c>
      <c r="AZ48">
        <f>VLOOKUP(AY48,AU45:AW54,2,FALSE)</f>
        <v>9</v>
      </c>
      <c r="BA48">
        <f>VLOOKUP(AY48,AU45:AW54,3,FALSE)</f>
        <v>-78</v>
      </c>
      <c r="BC48" t="str">
        <f>AY48</f>
        <v>CIENCIAS II</v>
      </c>
      <c r="BD48">
        <f>VLOOKUP(BC48,AY45:BA54,2,FALSE)</f>
        <v>9</v>
      </c>
      <c r="BE48">
        <f>VLOOKUP(BC48,AY45:BA54,3,FALSE)</f>
        <v>-78</v>
      </c>
      <c r="BG48" t="str">
        <f>IF(AND(BD47=BD48,BE48&gt;BE47),BC47,BC48)</f>
        <v>CIENCIAS II</v>
      </c>
      <c r="BH48">
        <f>VLOOKUP(BG48,BC45:BE54,2,FALSE)</f>
        <v>9</v>
      </c>
      <c r="BI48">
        <f>VLOOKUP(BG48,BC45:BE54,3,FALSE)</f>
        <v>-78</v>
      </c>
      <c r="BK48" t="str">
        <f>BG48</f>
        <v>CIENCIAS II</v>
      </c>
      <c r="BL48">
        <f>VLOOKUP(BK48,BG45:BI54,2,FALSE)</f>
        <v>9</v>
      </c>
      <c r="BM48">
        <f>VLOOKUP(BK48,BG45:BI54,3,FALSE)</f>
        <v>-78</v>
      </c>
      <c r="BO48" t="str">
        <f>BK48</f>
        <v>CIENCIAS II</v>
      </c>
      <c r="BP48">
        <f>VLOOKUP(BO48,BK45:BM54,2,FALSE)</f>
        <v>9</v>
      </c>
      <c r="BQ48">
        <f>VLOOKUP(BO48,BK45:BM54,3,FALSE)</f>
        <v>-78</v>
      </c>
      <c r="BS48" t="str">
        <f>BO48</f>
        <v>CIENCIAS II</v>
      </c>
      <c r="BT48">
        <f>VLOOKUP(BS48,BO45:BQ54,2,FALSE)</f>
        <v>9</v>
      </c>
      <c r="BU48">
        <f>VLOOKUP(BS48,BO45:BQ54,3,FALSE)</f>
        <v>-78</v>
      </c>
      <c r="BW48" t="str">
        <f>IF(AND(BT48=BT49,BU49&gt;BU48),BS49,BS48)</f>
        <v>CIENCIAS II</v>
      </c>
      <c r="BX48">
        <f>VLOOKUP(BW48,BS45:BU54,2,FALSE)</f>
        <v>9</v>
      </c>
      <c r="BY48">
        <f>VLOOKUP(BW48,BS45:BU54,3,FALSE)</f>
        <v>-78</v>
      </c>
      <c r="CA48" t="str">
        <f>IF(AND(BX48=BX50,BY50&gt;BY48),BW50,BW48)</f>
        <v>CIENCIAS II</v>
      </c>
      <c r="CB48">
        <f>VLOOKUP(CA48,BW45:BY54,2,FALSE)</f>
        <v>9</v>
      </c>
      <c r="CC48">
        <f>VLOOKUP(CA48,BW45:BY54,3,FALSE)</f>
        <v>-78</v>
      </c>
      <c r="CE48" t="str">
        <f>IF(AND(CB48=CB51,CC51&gt;CC48),CA51,CA48)</f>
        <v>CIENCIAS II</v>
      </c>
      <c r="CF48">
        <f>VLOOKUP(CE48,CA45:CC54,2,FALSE)</f>
        <v>9</v>
      </c>
      <c r="CG48">
        <f>VLOOKUP(CE48,CA45:CC54,3,FALSE)</f>
        <v>-78</v>
      </c>
      <c r="CI48" t="str">
        <f>CE48</f>
        <v>CIENCIAS II</v>
      </c>
      <c r="CJ48">
        <f>VLOOKUP(CI48,CE45:CG54,2,FALSE)</f>
        <v>9</v>
      </c>
      <c r="CK48">
        <f>VLOOKUP(CI48,CE45:CG54,3,FALSE)</f>
        <v>-78</v>
      </c>
      <c r="CM48" t="str">
        <f>CI48</f>
        <v>CIENCIAS II</v>
      </c>
      <c r="CN48">
        <f>VLOOKUP(CM48,CI45:CK54,2,FALSE)</f>
        <v>9</v>
      </c>
      <c r="CO48">
        <f>VLOOKUP(CM48,CI45:CK54,3,FALSE)</f>
        <v>-78</v>
      </c>
      <c r="CQ48" t="str">
        <f>CM48</f>
        <v>CIENCIAS II</v>
      </c>
      <c r="CR48">
        <f>VLOOKUP(CQ48,CM45:CO54,2,FALSE)</f>
        <v>9</v>
      </c>
      <c r="CS48">
        <f>VLOOKUP(CQ48,CM45:CO54,3,FALSE)</f>
        <v>-78</v>
      </c>
    </row>
    <row r="49" spans="6:97" ht="12.75">
      <c r="F49" t="str">
        <f t="shared" si="92"/>
        <v>MAÑANA LE PAGO</v>
      </c>
      <c r="J49">
        <f t="shared" si="93"/>
        <v>6</v>
      </c>
      <c r="K49">
        <f t="shared" si="83"/>
        <v>0</v>
      </c>
      <c r="L49">
        <f t="shared" si="84"/>
        <v>120</v>
      </c>
      <c r="M49">
        <f t="shared" si="85"/>
        <v>-120</v>
      </c>
      <c r="O49" t="str">
        <f>F49</f>
        <v>MAÑANA LE PAGO</v>
      </c>
      <c r="P49">
        <f t="shared" si="86"/>
        <v>6</v>
      </c>
      <c r="Q49">
        <f t="shared" si="87"/>
        <v>-120</v>
      </c>
      <c r="S49" t="str">
        <f>O49</f>
        <v>MAÑANA LE PAGO</v>
      </c>
      <c r="T49">
        <f t="shared" si="88"/>
        <v>6</v>
      </c>
      <c r="U49">
        <f t="shared" si="89"/>
        <v>-120</v>
      </c>
      <c r="W49" t="str">
        <f>S49</f>
        <v>MAÑANA LE PAGO</v>
      </c>
      <c r="X49">
        <f t="shared" si="90"/>
        <v>6</v>
      </c>
      <c r="Y49">
        <f t="shared" si="91"/>
        <v>-120</v>
      </c>
      <c r="AA49" t="str">
        <f>IF(AND(X45=X49,Y49&gt;Y45),W45,W49)</f>
        <v>MAÑANA LE PAGO</v>
      </c>
      <c r="AB49">
        <f>VLOOKUP(AA49,W45:Y54,2,FALSE)</f>
        <v>6</v>
      </c>
      <c r="AC49">
        <f>VLOOKUP(AA49,W45:Y54,3,FALSE)</f>
        <v>-120</v>
      </c>
      <c r="AE49" t="str">
        <f>AA49</f>
        <v>MAÑANA LE PAGO</v>
      </c>
      <c r="AF49">
        <f>VLOOKUP(AE49,AA45:AC54,2,FALSE)</f>
        <v>6</v>
      </c>
      <c r="AG49">
        <f>VLOOKUP(AE49,AA45:AC54,3,FALSE)</f>
        <v>-120</v>
      </c>
      <c r="AI49" t="str">
        <f>AE49</f>
        <v>MAÑANA LE PAGO</v>
      </c>
      <c r="AJ49">
        <f>VLOOKUP(AI49,AE45:AG54,2,FALSE)</f>
        <v>6</v>
      </c>
      <c r="AK49">
        <f>VLOOKUP(AI49,AE45:AG54,3,FALSE)</f>
        <v>-120</v>
      </c>
      <c r="AM49" t="str">
        <f>AI49</f>
        <v>MAÑANA LE PAGO</v>
      </c>
      <c r="AN49">
        <f>VLOOKUP(AM49,AI45:AK54,2,FALSE)</f>
        <v>6</v>
      </c>
      <c r="AO49">
        <f>VLOOKUP(AM49,AI45:AK54,3,FALSE)</f>
        <v>-120</v>
      </c>
      <c r="AQ49" t="str">
        <f>AM49</f>
        <v>MAÑANA LE PAGO</v>
      </c>
      <c r="AR49">
        <f>VLOOKUP(AQ49,AM45:AO54,2,FALSE)</f>
        <v>6</v>
      </c>
      <c r="AS49">
        <f>VLOOKUP(AQ49,AM45:AO54,3,FALSE)</f>
        <v>-120</v>
      </c>
      <c r="AU49" t="str">
        <f>IF(AND(AR46=AR49,AS49&gt;AS46),AQ46,AQ49)</f>
        <v>MAÑANA LE PAGO</v>
      </c>
      <c r="AV49">
        <f>VLOOKUP(AU49,AQ45:AS54,2,FALSE)</f>
        <v>6</v>
      </c>
      <c r="AW49">
        <f>VLOOKUP(AU49,AQ45:AS54,3,FALSE)</f>
        <v>-120</v>
      </c>
      <c r="AY49" t="str">
        <f>AU49</f>
        <v>MAÑANA LE PAGO</v>
      </c>
      <c r="AZ49">
        <f>VLOOKUP(AY49,AU45:AW54,2,FALSE)</f>
        <v>6</v>
      </c>
      <c r="BA49">
        <f>VLOOKUP(AY49,AU45:AW54,3,FALSE)</f>
        <v>-120</v>
      </c>
      <c r="BC49" t="str">
        <f>AY49</f>
        <v>MAÑANA LE PAGO</v>
      </c>
      <c r="BD49">
        <f>VLOOKUP(BC49,AY45:BA54,2,FALSE)</f>
        <v>6</v>
      </c>
      <c r="BE49">
        <f>VLOOKUP(BC49,AY45:BA54,3,FALSE)</f>
        <v>-120</v>
      </c>
      <c r="BG49" t="str">
        <f>BC49</f>
        <v>MAÑANA LE PAGO</v>
      </c>
      <c r="BH49">
        <f>VLOOKUP(BG49,BC45:BE54,2,FALSE)</f>
        <v>6</v>
      </c>
      <c r="BI49">
        <f>VLOOKUP(BG49,BC45:BE54,3,FALSE)</f>
        <v>-120</v>
      </c>
      <c r="BK49" t="str">
        <f>IF(AND(BH47=BH49,BI49&gt;BI47),BG47,BG49)</f>
        <v>MAÑANA LE PAGO</v>
      </c>
      <c r="BL49">
        <f>VLOOKUP(BK49,BG45:BI54,2,FALSE)</f>
        <v>6</v>
      </c>
      <c r="BM49">
        <f>VLOOKUP(BK49,BG45:BI54,3,FALSE)</f>
        <v>-120</v>
      </c>
      <c r="BO49" t="str">
        <f>BK49</f>
        <v>MAÑANA LE PAGO</v>
      </c>
      <c r="BP49">
        <f>VLOOKUP(BO49,BK45:BM54,2,FALSE)</f>
        <v>6</v>
      </c>
      <c r="BQ49">
        <f>VLOOKUP(BO49,BK45:BM54,3,FALSE)</f>
        <v>-120</v>
      </c>
      <c r="BS49" t="str">
        <f>BO49</f>
        <v>MAÑANA LE PAGO</v>
      </c>
      <c r="BT49">
        <f>VLOOKUP(BS49,BO45:BQ54,2,FALSE)</f>
        <v>6</v>
      </c>
      <c r="BU49">
        <f>VLOOKUP(BS49,BO45:BQ54,3,FALSE)</f>
        <v>-120</v>
      </c>
      <c r="BW49" t="str">
        <f>IF(AND(BT48=BT49,BU49&gt;BU48),BS48,BS49)</f>
        <v>MAÑANA LE PAGO</v>
      </c>
      <c r="BX49">
        <f>VLOOKUP(BW49,BS45:BU54,2,FALSE)</f>
        <v>6</v>
      </c>
      <c r="BY49">
        <f>VLOOKUP(BW49,BS45:BU54,3,FALSE)</f>
        <v>-120</v>
      </c>
      <c r="CA49" t="str">
        <f>BW49</f>
        <v>MAÑANA LE PAGO</v>
      </c>
      <c r="CB49">
        <f>VLOOKUP(CA49,BW45:BY54,2,FALSE)</f>
        <v>6</v>
      </c>
      <c r="CC49">
        <f>VLOOKUP(CA49,BW45:BY54,3,FALSE)</f>
        <v>-120</v>
      </c>
      <c r="CE49" t="str">
        <f>CA49</f>
        <v>MAÑANA LE PAGO</v>
      </c>
      <c r="CF49">
        <f>VLOOKUP(CE49,CA45:CC54,2,FALSE)</f>
        <v>6</v>
      </c>
      <c r="CG49">
        <f>VLOOKUP(CE49,CA45:CC54,3,FALSE)</f>
        <v>-120</v>
      </c>
      <c r="CI49" t="str">
        <f>IF(AND(CF49=CF50,CG50&gt;CG49),CE50,CE49)</f>
        <v>MAÑANA LE PAGO</v>
      </c>
      <c r="CJ49">
        <f>VLOOKUP(CI49,CE45:CG54,2,FALSE)</f>
        <v>6</v>
      </c>
      <c r="CK49">
        <f>VLOOKUP(CI49,CE45:CG54,3,FALSE)</f>
        <v>-120</v>
      </c>
      <c r="CM49" t="str">
        <f>IF(AND(CJ49=CJ51,CK51&gt;CK49),CI51,CI49)</f>
        <v>MAÑANA LE PAGO</v>
      </c>
      <c r="CN49">
        <f>VLOOKUP(CM49,CI45:CK54,2,FALSE)</f>
        <v>6</v>
      </c>
      <c r="CO49">
        <f>VLOOKUP(CM49,CI45:CK54,3,FALSE)</f>
        <v>-120</v>
      </c>
      <c r="CQ49" t="str">
        <f>CM49</f>
        <v>MAÑANA LE PAGO</v>
      </c>
      <c r="CR49">
        <f>VLOOKUP(CQ49,CM45:CO54,2,FALSE)</f>
        <v>6</v>
      </c>
      <c r="CS49">
        <f>VLOOKUP(CQ49,CM45:CO54,3,FALSE)</f>
        <v>-120</v>
      </c>
    </row>
    <row r="50" spans="6:97" ht="12.75">
      <c r="F50" t="str">
        <f t="shared" si="92"/>
        <v>LATONEROS</v>
      </c>
      <c r="J50">
        <f t="shared" si="93"/>
        <v>3</v>
      </c>
      <c r="K50">
        <f t="shared" si="83"/>
        <v>168</v>
      </c>
      <c r="L50">
        <f t="shared" si="84"/>
        <v>250</v>
      </c>
      <c r="M50">
        <f t="shared" si="85"/>
        <v>-82</v>
      </c>
      <c r="O50" t="str">
        <f>F50</f>
        <v>LATONEROS</v>
      </c>
      <c r="P50">
        <f t="shared" si="86"/>
        <v>3</v>
      </c>
      <c r="Q50">
        <f t="shared" si="87"/>
        <v>-82</v>
      </c>
      <c r="S50" t="str">
        <f>O50</f>
        <v>LATONEROS</v>
      </c>
      <c r="T50">
        <f t="shared" si="88"/>
        <v>3</v>
      </c>
      <c r="U50">
        <f t="shared" si="89"/>
        <v>-82</v>
      </c>
      <c r="W50" t="str">
        <f>S50</f>
        <v>LATONEROS</v>
      </c>
      <c r="X50">
        <f t="shared" si="90"/>
        <v>3</v>
      </c>
      <c r="Y50">
        <f t="shared" si="91"/>
        <v>-82</v>
      </c>
      <c r="AA50" t="str">
        <f>W50</f>
        <v>LATONEROS</v>
      </c>
      <c r="AB50">
        <f>VLOOKUP(AA50,W45:Y54,2,FALSE)</f>
        <v>3</v>
      </c>
      <c r="AC50">
        <f>VLOOKUP(AA50,W45:Y54,3,FALSE)</f>
        <v>-82</v>
      </c>
      <c r="AE50" t="str">
        <f>IF(AND(AB45=AB50,AC50&gt;AC45),AA45,AA50)</f>
        <v>LATONEROS</v>
      </c>
      <c r="AF50">
        <f>VLOOKUP(AE50,AA45:AC54,2,FALSE)</f>
        <v>3</v>
      </c>
      <c r="AG50">
        <f>VLOOKUP(AE50,AA45:AC54,3,FALSE)</f>
        <v>-82</v>
      </c>
      <c r="AI50" t="str">
        <f>AE50</f>
        <v>LATONEROS</v>
      </c>
      <c r="AJ50">
        <f>VLOOKUP(AI50,AE45:AG54,2,FALSE)</f>
        <v>3</v>
      </c>
      <c r="AK50">
        <f>VLOOKUP(AI50,AE45:AG54,3,FALSE)</f>
        <v>-82</v>
      </c>
      <c r="AM50" t="str">
        <f>AI50</f>
        <v>LATONEROS</v>
      </c>
      <c r="AN50">
        <f>VLOOKUP(AM50,AI45:AK54,2,FALSE)</f>
        <v>3</v>
      </c>
      <c r="AO50">
        <f>VLOOKUP(AM50,AI45:AK54,3,FALSE)</f>
        <v>-82</v>
      </c>
      <c r="AQ50" t="str">
        <f>AM50</f>
        <v>LATONEROS</v>
      </c>
      <c r="AR50">
        <f>VLOOKUP(AQ50,AM45:AO54,2,FALSE)</f>
        <v>3</v>
      </c>
      <c r="AS50">
        <f>VLOOKUP(AQ50,AM45:AO54,3,FALSE)</f>
        <v>-82</v>
      </c>
      <c r="AU50" t="str">
        <f>AQ50</f>
        <v>LATONEROS</v>
      </c>
      <c r="AV50">
        <f>VLOOKUP(AU50,AQ45:AS54,2,FALSE)</f>
        <v>3</v>
      </c>
      <c r="AW50">
        <f>VLOOKUP(AU50,AQ45:AS54,3,FALSE)</f>
        <v>-82</v>
      </c>
      <c r="AY50" t="str">
        <f>IF(AND(AV46=AV50,AW50&gt;AW46),AU46,AU50)</f>
        <v>LATONEROS</v>
      </c>
      <c r="AZ50">
        <f>VLOOKUP(AY50,AU45:AW54,2,FALSE)</f>
        <v>3</v>
      </c>
      <c r="BA50">
        <f>VLOOKUP(AY50,AU45:AW54,3,FALSE)</f>
        <v>-82</v>
      </c>
      <c r="BC50" t="str">
        <f>AY50</f>
        <v>LATONEROS</v>
      </c>
      <c r="BD50">
        <f>VLOOKUP(BC50,AY45:BA54,2,FALSE)</f>
        <v>3</v>
      </c>
      <c r="BE50">
        <f>VLOOKUP(BC50,AY45:BA54,3,FALSE)</f>
        <v>-82</v>
      </c>
      <c r="BG50" t="str">
        <f>BC50</f>
        <v>LATONEROS</v>
      </c>
      <c r="BH50">
        <f>VLOOKUP(BG50,BC45:BE54,2,FALSE)</f>
        <v>3</v>
      </c>
      <c r="BI50">
        <f>VLOOKUP(BG50,BC45:BE54,3,FALSE)</f>
        <v>-82</v>
      </c>
      <c r="BK50" t="str">
        <f>BG50</f>
        <v>LATONEROS</v>
      </c>
      <c r="BL50">
        <f>VLOOKUP(BK50,BG45:BI54,2,FALSE)</f>
        <v>3</v>
      </c>
      <c r="BM50">
        <f>VLOOKUP(BK50,BG45:BI54,3,FALSE)</f>
        <v>-82</v>
      </c>
      <c r="BO50" t="str">
        <f>IF(AND(BL47=BL50,BM50&gt;BM47),BK47,BK50)</f>
        <v>LATONEROS</v>
      </c>
      <c r="BP50">
        <f>VLOOKUP(BO50,BK45:BM54,2,FALSE)</f>
        <v>3</v>
      </c>
      <c r="BQ50">
        <f>VLOOKUP(BO50,BK45:BM54,3,FALSE)</f>
        <v>-82</v>
      </c>
      <c r="BS50" t="str">
        <f>BO50</f>
        <v>LATONEROS</v>
      </c>
      <c r="BT50">
        <f>VLOOKUP(BS50,BO45:BQ54,2,FALSE)</f>
        <v>3</v>
      </c>
      <c r="BU50">
        <f>VLOOKUP(BS50,BO45:BQ54,3,FALSE)</f>
        <v>-82</v>
      </c>
      <c r="BW50" t="str">
        <f>BS50</f>
        <v>LATONEROS</v>
      </c>
      <c r="BX50">
        <f>VLOOKUP(BW50,BS45:BU54,2,FALSE)</f>
        <v>3</v>
      </c>
      <c r="BY50">
        <f>VLOOKUP(BW50,BS45:BU54,3,FALSE)</f>
        <v>-82</v>
      </c>
      <c r="CA50" t="str">
        <f>IF(AND(BX48=BX50,BY50&gt;BY48),BW48,BW50)</f>
        <v>LATONEROS</v>
      </c>
      <c r="CB50">
        <f>VLOOKUP(CA50,BW45:BY54,2,FALSE)</f>
        <v>3</v>
      </c>
      <c r="CC50">
        <f>VLOOKUP(CA50,BW45:BY54,3,FALSE)</f>
        <v>-82</v>
      </c>
      <c r="CE50" t="str">
        <f>CA50</f>
        <v>LATONEROS</v>
      </c>
      <c r="CF50">
        <f>VLOOKUP(CE50,CA45:CC54,2,FALSE)</f>
        <v>3</v>
      </c>
      <c r="CG50">
        <f>VLOOKUP(CE50,CA45:CC54,3,FALSE)</f>
        <v>-82</v>
      </c>
      <c r="CI50" t="str">
        <f>IF(AND(CF49=CF50,CG50&gt;CG49),CE49,CE50)</f>
        <v>LATONEROS</v>
      </c>
      <c r="CJ50">
        <f>VLOOKUP(CI50,CE45:CG54,2,FALSE)</f>
        <v>3</v>
      </c>
      <c r="CK50">
        <f>VLOOKUP(CI50,CE45:CG54,3,FALSE)</f>
        <v>-82</v>
      </c>
      <c r="CM50" t="str">
        <f>CI50</f>
        <v>LATONEROS</v>
      </c>
      <c r="CN50">
        <f>VLOOKUP(CM50,CI45:CK54,2,FALSE)</f>
        <v>3</v>
      </c>
      <c r="CO50">
        <f>VLOOKUP(CM50,CI45:CK54,3,FALSE)</f>
        <v>-82</v>
      </c>
      <c r="CQ50" t="str">
        <f>IF(AND(CN50=CN51,CO51&gt;CO50),CM51,CM50)</f>
        <v>LATONEROS</v>
      </c>
      <c r="CR50">
        <f>VLOOKUP(CQ50,CM45:CO54,2,FALSE)</f>
        <v>3</v>
      </c>
      <c r="CS50">
        <f>VLOOKUP(CQ50,CM45:CO54,3,FALSE)</f>
        <v>-82</v>
      </c>
    </row>
    <row r="51" spans="6:97" ht="12.75">
      <c r="F51" t="str">
        <f t="shared" si="92"/>
        <v>BLACK AND WHITE POWER</v>
      </c>
      <c r="J51">
        <f t="shared" si="93"/>
        <v>0</v>
      </c>
      <c r="K51">
        <f t="shared" si="83"/>
        <v>137</v>
      </c>
      <c r="L51">
        <f t="shared" si="84"/>
        <v>203</v>
      </c>
      <c r="M51">
        <f t="shared" si="85"/>
        <v>-66</v>
      </c>
      <c r="O51" t="str">
        <f>F51</f>
        <v>BLACK AND WHITE POWER</v>
      </c>
      <c r="P51">
        <f t="shared" si="86"/>
        <v>0</v>
      </c>
      <c r="Q51">
        <f t="shared" si="87"/>
        <v>-66</v>
      </c>
      <c r="S51" t="str">
        <f>O51</f>
        <v>BLACK AND WHITE POWER</v>
      </c>
      <c r="T51">
        <f t="shared" si="88"/>
        <v>0</v>
      </c>
      <c r="U51">
        <f t="shared" si="89"/>
        <v>-66</v>
      </c>
      <c r="W51" t="str">
        <f>S51</f>
        <v>BLACK AND WHITE POWER</v>
      </c>
      <c r="X51">
        <f t="shared" si="90"/>
        <v>0</v>
      </c>
      <c r="Y51">
        <f t="shared" si="91"/>
        <v>-66</v>
      </c>
      <c r="AA51" t="str">
        <f>W51</f>
        <v>BLACK AND WHITE POWER</v>
      </c>
      <c r="AB51">
        <f>VLOOKUP(AA51,W45:Y54,2,FALSE)</f>
        <v>0</v>
      </c>
      <c r="AC51">
        <f>VLOOKUP(AA51,W45:Y54,3,FALSE)</f>
        <v>-66</v>
      </c>
      <c r="AE51" t="str">
        <f>AA51</f>
        <v>BLACK AND WHITE POWER</v>
      </c>
      <c r="AF51">
        <f>VLOOKUP(AE51,AA45:AC54,2,FALSE)</f>
        <v>0</v>
      </c>
      <c r="AG51">
        <f>VLOOKUP(AE51,AA45:AC54,3,FALSE)</f>
        <v>-66</v>
      </c>
      <c r="AI51" t="str">
        <f>IF(AND(AF45=AF51,AG51&gt;AG45),AE45,AE51)</f>
        <v>BLACK AND WHITE POWER</v>
      </c>
      <c r="AJ51">
        <f>VLOOKUP(AI51,AE45:AG54,2,FALSE)</f>
        <v>0</v>
      </c>
      <c r="AK51">
        <f>VLOOKUP(AI51,AE45:AG54,3,FALSE)</f>
        <v>-66</v>
      </c>
      <c r="AM51" t="str">
        <f>AI51</f>
        <v>BLACK AND WHITE POWER</v>
      </c>
      <c r="AN51">
        <f>VLOOKUP(AM51,AI45:AK54,2,FALSE)</f>
        <v>0</v>
      </c>
      <c r="AO51">
        <f>VLOOKUP(AM51,AI45:AK54,3,FALSE)</f>
        <v>-66</v>
      </c>
      <c r="AQ51" t="str">
        <f>AM51</f>
        <v>BLACK AND WHITE POWER</v>
      </c>
      <c r="AR51">
        <f>VLOOKUP(AQ51,AM45:AO54,2,FALSE)</f>
        <v>0</v>
      </c>
      <c r="AS51">
        <f>VLOOKUP(AQ51,AM45:AO54,3,FALSE)</f>
        <v>-66</v>
      </c>
      <c r="AU51" t="str">
        <f>AQ51</f>
        <v>BLACK AND WHITE POWER</v>
      </c>
      <c r="AV51">
        <f>VLOOKUP(AU51,AQ45:AS54,2,FALSE)</f>
        <v>0</v>
      </c>
      <c r="AW51">
        <f>VLOOKUP(AU51,AQ45:AS54,3,FALSE)</f>
        <v>-66</v>
      </c>
      <c r="AY51" t="str">
        <f>AU51</f>
        <v>BLACK AND WHITE POWER</v>
      </c>
      <c r="AZ51">
        <f>VLOOKUP(AY51,AU45:AW54,2,FALSE)</f>
        <v>0</v>
      </c>
      <c r="BA51">
        <f>VLOOKUP(AY51,AU45:AW54,3,FALSE)</f>
        <v>-66</v>
      </c>
      <c r="BC51" t="str">
        <f>IF(AND(AZ46=AZ51,BA51&gt;BA46),AY46,AY51)</f>
        <v>BLACK AND WHITE POWER</v>
      </c>
      <c r="BD51">
        <f>VLOOKUP(BC51,AY45:BA54,2,FALSE)</f>
        <v>0</v>
      </c>
      <c r="BE51">
        <f>VLOOKUP(BC51,AY45:BA54,3,FALSE)</f>
        <v>-66</v>
      </c>
      <c r="BG51" t="str">
        <f>BC51</f>
        <v>BLACK AND WHITE POWER</v>
      </c>
      <c r="BH51">
        <f>VLOOKUP(BG51,BC45:BE54,2,FALSE)</f>
        <v>0</v>
      </c>
      <c r="BI51">
        <f>VLOOKUP(BG51,BC45:BE54,3,FALSE)</f>
        <v>-66</v>
      </c>
      <c r="BK51" t="str">
        <f>BG51</f>
        <v>BLACK AND WHITE POWER</v>
      </c>
      <c r="BL51">
        <f>VLOOKUP(BK51,BG45:BI54,2,FALSE)</f>
        <v>0</v>
      </c>
      <c r="BM51">
        <f>VLOOKUP(BK51,BG45:BI54,3,FALSE)</f>
        <v>-66</v>
      </c>
      <c r="BO51" t="str">
        <f>BK51</f>
        <v>BLACK AND WHITE POWER</v>
      </c>
      <c r="BP51">
        <f>VLOOKUP(BO51,BK45:BM54,2,FALSE)</f>
        <v>0</v>
      </c>
      <c r="BQ51">
        <f>VLOOKUP(BO51,BK45:BM54,3,FALSE)</f>
        <v>-66</v>
      </c>
      <c r="BS51" t="str">
        <f>IF(AND(BP47=BP51,BQ51&gt;BQ47),BO47,BO51)</f>
        <v>BLACK AND WHITE POWER</v>
      </c>
      <c r="BT51">
        <f>VLOOKUP(BS51,BO45:BQ54,2,FALSE)</f>
        <v>0</v>
      </c>
      <c r="BU51">
        <f>VLOOKUP(BS51,BO45:BQ54,3,FALSE)</f>
        <v>-66</v>
      </c>
      <c r="BW51" t="str">
        <f>BS51</f>
        <v>BLACK AND WHITE POWER</v>
      </c>
      <c r="BX51">
        <f>VLOOKUP(BW51,BS45:BU54,2,FALSE)</f>
        <v>0</v>
      </c>
      <c r="BY51">
        <f>VLOOKUP(BW51,BS45:BU54,3,FALSE)</f>
        <v>-66</v>
      </c>
      <c r="CA51" t="str">
        <f>BW51</f>
        <v>BLACK AND WHITE POWER</v>
      </c>
      <c r="CB51">
        <f>VLOOKUP(CA51,BW45:BY54,2,FALSE)</f>
        <v>0</v>
      </c>
      <c r="CC51">
        <f>VLOOKUP(CA51,BW45:BY54,3,FALSE)</f>
        <v>-66</v>
      </c>
      <c r="CE51" t="str">
        <f>IF(AND(CB48=CB51,CC51&gt;CC48),CA48,CA51)</f>
        <v>BLACK AND WHITE POWER</v>
      </c>
      <c r="CF51">
        <f>VLOOKUP(CE51,CA45:CC54,2,FALSE)</f>
        <v>0</v>
      </c>
      <c r="CG51">
        <f>VLOOKUP(CE51,CA45:CC54,3,FALSE)</f>
        <v>-66</v>
      </c>
      <c r="CI51" t="str">
        <f>CE51</f>
        <v>BLACK AND WHITE POWER</v>
      </c>
      <c r="CJ51">
        <f>VLOOKUP(CI51,CE45:CG54,2,FALSE)</f>
        <v>0</v>
      </c>
      <c r="CK51">
        <f>VLOOKUP(CI51,CE45:CG54,3,FALSE)</f>
        <v>-66</v>
      </c>
      <c r="CM51" t="str">
        <f>IF(AND(CJ49=CJ51,CK51&gt;CK49),CI49,CI51)</f>
        <v>BLACK AND WHITE POWER</v>
      </c>
      <c r="CN51">
        <f>VLOOKUP(CM51,CI45:CK54,2,FALSE)</f>
        <v>0</v>
      </c>
      <c r="CO51">
        <f>VLOOKUP(CM51,CI45:CK54,3,FALSE)</f>
        <v>-66</v>
      </c>
      <c r="CQ51" t="str">
        <f>IF(AND(CN50=CN51,CO51&gt;CO50),CM50,CM51)</f>
        <v>BLACK AND WHITE POWER</v>
      </c>
      <c r="CR51">
        <f>VLOOKUP(CQ51,CM45:CO54,2,FALSE)</f>
        <v>0</v>
      </c>
      <c r="CS51">
        <f>VLOOKUP(CQ51,CM45:CO54,3,FALSE)</f>
        <v>-66</v>
      </c>
    </row>
    <row r="57" spans="6:98" ht="12.75">
      <c r="F57" t="str">
        <f>CQ45</f>
        <v>BALLERS</v>
      </c>
      <c r="J57">
        <f aca="true" t="shared" si="94" ref="J57:J63">VLOOKUP(F57,$F$33:$M$42,8,FALSE)</f>
        <v>18</v>
      </c>
      <c r="K57">
        <f aca="true" t="shared" si="95" ref="K57:K63">VLOOKUP(F57,$F$33:$M$42,6,FALSE)</f>
        <v>324</v>
      </c>
      <c r="L57">
        <f aca="true" t="shared" si="96" ref="L57:L63">VLOOKUP(F57,$F$33:$M$42,7,FALSE)</f>
        <v>183</v>
      </c>
      <c r="M57">
        <f aca="true" t="shared" si="97" ref="M57:M63">K57-L57</f>
        <v>141</v>
      </c>
      <c r="O57" t="str">
        <f>IF(AND(J57=J58,M57=M58,K58&gt;K57),F58,F57)</f>
        <v>BALLERS</v>
      </c>
      <c r="P57">
        <f aca="true" t="shared" si="98" ref="P57:P63">VLOOKUP(O57,$F$57:$M$66,5,FALSE)</f>
        <v>18</v>
      </c>
      <c r="Q57">
        <f aca="true" t="shared" si="99" ref="Q57:Q63">VLOOKUP(O57,$F$57:$M$66,8,FALSE)</f>
        <v>141</v>
      </c>
      <c r="R57">
        <f aca="true" t="shared" si="100" ref="R57:R63">VLOOKUP(O57,$F$57:$M$66,6,FALSE)</f>
        <v>324</v>
      </c>
      <c r="S57" t="str">
        <f>IF(AND(P57=P59,Q57=Q59,R59&gt;R57),O59,O57)</f>
        <v>BALLERS</v>
      </c>
      <c r="T57">
        <f aca="true" t="shared" si="101" ref="T57:T63">VLOOKUP(S57,$O$57:$R$66,2,FALSE)</f>
        <v>18</v>
      </c>
      <c r="U57">
        <f aca="true" t="shared" si="102" ref="U57:U63">VLOOKUP(S57,$O$57:$R$66,3,FALSE)</f>
        <v>141</v>
      </c>
      <c r="V57">
        <f aca="true" t="shared" si="103" ref="V57:V63">VLOOKUP(S57,$O$57:$R$66,4,FALSE)</f>
        <v>324</v>
      </c>
      <c r="W57" t="str">
        <f>IF(AND(T57=T60,U57=U60,V60&gt;V57),S60,S57)</f>
        <v>BALLERS</v>
      </c>
      <c r="X57">
        <f aca="true" t="shared" si="104" ref="X57:X63">VLOOKUP(W57,$S$57:$V$66,2,FALSE)</f>
        <v>18</v>
      </c>
      <c r="Y57">
        <f aca="true" t="shared" si="105" ref="Y57:Y63">VLOOKUP(W57,$S$57:$V$66,3,FALSE)</f>
        <v>141</v>
      </c>
      <c r="Z57">
        <f aca="true" t="shared" si="106" ref="Z57:Z63">VLOOKUP(W57,$S$57:$V$66,4,FALSE)</f>
        <v>324</v>
      </c>
      <c r="AA57" t="str">
        <f>IF(AND(X57=X61,Y57=Y61,Z61&gt;Z57),W61,W57)</f>
        <v>BALLERS</v>
      </c>
      <c r="AB57">
        <f>VLOOKUP(AA57,W57:Z66,2,FALSE)</f>
        <v>18</v>
      </c>
      <c r="AC57">
        <f>VLOOKUP(AA57,W57:Z66,3,FALSE)</f>
        <v>141</v>
      </c>
      <c r="AD57">
        <f>VLOOKUP(AA57,W57:Z66,4,FALSE)</f>
        <v>324</v>
      </c>
      <c r="AE57" t="str">
        <f>IF(AND(AB57=AB62,AC57=AC62,AD62&gt;AD57),AA62,AA57)</f>
        <v>BALLERS</v>
      </c>
      <c r="AF57">
        <f>VLOOKUP(AE57,AA57:AD66,2,FALSE)</f>
        <v>18</v>
      </c>
      <c r="AG57">
        <f>VLOOKUP(AE57,AA57:AD66,3,FALSE)</f>
        <v>141</v>
      </c>
      <c r="AH57">
        <f>VLOOKUP(AE57,AA57:AD66,4,FALSE)</f>
        <v>324</v>
      </c>
      <c r="AI57" t="str">
        <f>IF(AND(AF57=AF63,AG57=AG63,AH63&gt;AH57),AE63,AE57)</f>
        <v>BALLERS</v>
      </c>
      <c r="AJ57">
        <f>VLOOKUP(AI57,AE57:AH66,2,FALSE)</f>
        <v>18</v>
      </c>
      <c r="AK57">
        <f>VLOOKUP(AI57,AE57:AH66,3,FALSE)</f>
        <v>141</v>
      </c>
      <c r="AL57">
        <f>VLOOKUP(AI57,AE57:AH66,4,FALSE)</f>
        <v>324</v>
      </c>
      <c r="AM57" t="str">
        <f>AI57</f>
        <v>BALLERS</v>
      </c>
      <c r="AN57">
        <f>VLOOKUP(AM57,AI57:AL66,2,FALSE)</f>
        <v>18</v>
      </c>
      <c r="AO57">
        <f>VLOOKUP(AM57,AI57:AL66,3,FALSE)</f>
        <v>141</v>
      </c>
      <c r="AP57">
        <f>VLOOKUP(AM57,AI57:AL66,4,FALSE)</f>
        <v>324</v>
      </c>
      <c r="AQ57" t="str">
        <f>AM57</f>
        <v>BALLERS</v>
      </c>
      <c r="AR57">
        <f>VLOOKUP(AQ57,AM57:AP66,2,FALSE)</f>
        <v>18</v>
      </c>
      <c r="AS57">
        <f>VLOOKUP(AQ57,AM57:AP66,3,FALSE)</f>
        <v>141</v>
      </c>
      <c r="AT57">
        <f>VLOOKUP(AQ57,AM57:AP66,4,FALSE)</f>
        <v>324</v>
      </c>
      <c r="AU57" t="str">
        <f>AQ57</f>
        <v>BALLERS</v>
      </c>
      <c r="AV57">
        <f>VLOOKUP(AU57,AQ57:AT66,2,FALSE)</f>
        <v>18</v>
      </c>
      <c r="AW57">
        <f>VLOOKUP(AU57,AQ57:AT66,3,FALSE)</f>
        <v>141</v>
      </c>
      <c r="AX57">
        <f>VLOOKUP(AU57,AQ57:AT66,4,FALSE)</f>
        <v>324</v>
      </c>
      <c r="AY57" t="str">
        <f>AU57</f>
        <v>BALLERS</v>
      </c>
      <c r="AZ57">
        <f>VLOOKUP(AY57,AU57:AX66,2,FALSE)</f>
        <v>18</v>
      </c>
      <c r="BA57">
        <f>VLOOKUP(AY57,AU57:AX66,3,FALSE)</f>
        <v>141</v>
      </c>
      <c r="BB57">
        <f>VLOOKUP(AY57,AU57:AX66,4,FALSE)</f>
        <v>324</v>
      </c>
      <c r="BC57" t="str">
        <f>AY57</f>
        <v>BALLERS</v>
      </c>
      <c r="BD57">
        <f>VLOOKUP(BC57,AY57:BB66,2,FALSE)</f>
        <v>18</v>
      </c>
      <c r="BE57">
        <f>VLOOKUP(BC57,AY57:BB66,3,FALSE)</f>
        <v>141</v>
      </c>
      <c r="BF57">
        <f>VLOOKUP(BC57,AY57:BB66,4,FALSE)</f>
        <v>324</v>
      </c>
      <c r="BG57" t="str">
        <f>BC57</f>
        <v>BALLERS</v>
      </c>
      <c r="BH57">
        <f>VLOOKUP(BG57,BC57:BF66,2,FALSE)</f>
        <v>18</v>
      </c>
      <c r="BI57">
        <f>VLOOKUP(BG57,BC57:BF66,3,FALSE)</f>
        <v>141</v>
      </c>
      <c r="BJ57">
        <f>VLOOKUP(BG57,BC57:BF66,4,FALSE)</f>
        <v>324</v>
      </c>
      <c r="BK57" t="str">
        <f>BG57</f>
        <v>BALLERS</v>
      </c>
      <c r="BL57">
        <f>VLOOKUP(BK57,BG57:BJ66,2,FALSE)</f>
        <v>18</v>
      </c>
      <c r="BM57">
        <f>VLOOKUP(BK57,BG57:BJ66,3,FALSE)</f>
        <v>141</v>
      </c>
      <c r="BN57">
        <f>VLOOKUP(BK57,BG57:BJ66,4,FALSE)</f>
        <v>324</v>
      </c>
      <c r="BO57" t="str">
        <f>BK57</f>
        <v>BALLERS</v>
      </c>
      <c r="BP57">
        <f>VLOOKUP(BO57,BK57:BN66,2,FALSE)</f>
        <v>18</v>
      </c>
      <c r="BQ57">
        <f>VLOOKUP(BO57,BK57:BN66,3,FALSE)</f>
        <v>141</v>
      </c>
      <c r="BR57">
        <f>VLOOKUP(BO57,BK57:BN66,4,FALSE)</f>
        <v>324</v>
      </c>
      <c r="BS57" t="str">
        <f>BO57</f>
        <v>BALLERS</v>
      </c>
      <c r="BT57">
        <f>VLOOKUP(BS57,BO57:BR66,2,FALSE)</f>
        <v>18</v>
      </c>
      <c r="BU57">
        <f>VLOOKUP(BS57,BO57:BR66,3,FALSE)</f>
        <v>141</v>
      </c>
      <c r="BV57">
        <f>VLOOKUP(BS57,BO57:BR66,4,FALSE)</f>
        <v>324</v>
      </c>
      <c r="BW57" t="str">
        <f>BS57</f>
        <v>BALLERS</v>
      </c>
      <c r="BX57">
        <f>VLOOKUP(BW57,BS57:BV66,2,FALSE)</f>
        <v>18</v>
      </c>
      <c r="BY57">
        <f>VLOOKUP(BW57,BS57:BV66,3,FALSE)</f>
        <v>141</v>
      </c>
      <c r="BZ57">
        <f>VLOOKUP(BW57,BS57:BV66,4,FALSE)</f>
        <v>324</v>
      </c>
      <c r="CA57" t="str">
        <f>BW57</f>
        <v>BALLERS</v>
      </c>
      <c r="CB57">
        <f>VLOOKUP(CA57,BW57:BZ66,2,FALSE)</f>
        <v>18</v>
      </c>
      <c r="CC57">
        <f>VLOOKUP(CA57,BW57:BZ66,3,FALSE)</f>
        <v>141</v>
      </c>
      <c r="CD57">
        <f>VLOOKUP(CA57,BW57:BZ66,4,FALSE)</f>
        <v>324</v>
      </c>
      <c r="CE57" t="str">
        <f>CA57</f>
        <v>BALLERS</v>
      </c>
      <c r="CF57">
        <f>VLOOKUP(CE57,CA57:CD66,2,FALSE)</f>
        <v>18</v>
      </c>
      <c r="CG57">
        <f>VLOOKUP(CE57,CA57:CD66,3,FALSE)</f>
        <v>141</v>
      </c>
      <c r="CH57">
        <f>VLOOKUP(CE57,CA57:CD66,4,FALSE)</f>
        <v>324</v>
      </c>
      <c r="CI57" t="str">
        <f>CE57</f>
        <v>BALLERS</v>
      </c>
      <c r="CJ57">
        <f>VLOOKUP(CI57,CE57:CH66,2,FALSE)</f>
        <v>18</v>
      </c>
      <c r="CK57">
        <f>VLOOKUP(CI57,CE57:CH66,3,FALSE)</f>
        <v>141</v>
      </c>
      <c r="CL57">
        <f>VLOOKUP(CI57,CE57:CH66,4,FALSE)</f>
        <v>324</v>
      </c>
      <c r="CM57" t="str">
        <f>CI57</f>
        <v>BALLERS</v>
      </c>
      <c r="CN57">
        <f>VLOOKUP(CM57,CI57:CL66,2,FALSE)</f>
        <v>18</v>
      </c>
      <c r="CO57">
        <f>VLOOKUP(CM57,CI57:CL66,3,FALSE)</f>
        <v>141</v>
      </c>
      <c r="CP57">
        <f>VLOOKUP(CM57,CI57:CL66,4,FALSE)</f>
        <v>324</v>
      </c>
      <c r="CQ57" t="str">
        <f>CM57</f>
        <v>BALLERS</v>
      </c>
      <c r="CR57">
        <f>VLOOKUP(CQ57,CM57:CP66,2,FALSE)</f>
        <v>18</v>
      </c>
      <c r="CS57">
        <f>VLOOKUP(CQ57,CM57:CP66,3,FALSE)</f>
        <v>141</v>
      </c>
      <c r="CT57">
        <f>VLOOKUP(CQ57,CM57:CP66,4,FALSE)</f>
        <v>324</v>
      </c>
    </row>
    <row r="58" spans="6:98" ht="12.75">
      <c r="F58" t="str">
        <f aca="true" t="shared" si="107" ref="F58:F63">CQ46</f>
        <v>CANELA PASIÓN</v>
      </c>
      <c r="J58">
        <f t="shared" si="94"/>
        <v>15</v>
      </c>
      <c r="K58">
        <f t="shared" si="95"/>
        <v>266</v>
      </c>
      <c r="L58">
        <f t="shared" si="96"/>
        <v>206</v>
      </c>
      <c r="M58">
        <f t="shared" si="97"/>
        <v>60</v>
      </c>
      <c r="O58" t="str">
        <f>IF(AND(J57=J58,M57=M58,K58&gt;K57),F57,F58)</f>
        <v>CANELA PASIÓN</v>
      </c>
      <c r="P58">
        <f t="shared" si="98"/>
        <v>15</v>
      </c>
      <c r="Q58">
        <f t="shared" si="99"/>
        <v>60</v>
      </c>
      <c r="R58">
        <f t="shared" si="100"/>
        <v>266</v>
      </c>
      <c r="S58" t="str">
        <f>O58</f>
        <v>CANELA PASIÓN</v>
      </c>
      <c r="T58">
        <f t="shared" si="101"/>
        <v>15</v>
      </c>
      <c r="U58">
        <f t="shared" si="102"/>
        <v>60</v>
      </c>
      <c r="V58">
        <f t="shared" si="103"/>
        <v>266</v>
      </c>
      <c r="W58" t="str">
        <f>S58</f>
        <v>CANELA PASIÓN</v>
      </c>
      <c r="X58">
        <f t="shared" si="104"/>
        <v>15</v>
      </c>
      <c r="Y58">
        <f t="shared" si="105"/>
        <v>60</v>
      </c>
      <c r="Z58">
        <f t="shared" si="106"/>
        <v>266</v>
      </c>
      <c r="AA58" t="str">
        <f>W58</f>
        <v>CANELA PASIÓN</v>
      </c>
      <c r="AB58">
        <f>VLOOKUP(AA58,W57:Z66,2,FALSE)</f>
        <v>15</v>
      </c>
      <c r="AC58">
        <f>VLOOKUP(AA58,W57:Z66,3,FALSE)</f>
        <v>60</v>
      </c>
      <c r="AD58">
        <f>VLOOKUP(AA58,W57:Z66,4,FALSE)</f>
        <v>266</v>
      </c>
      <c r="AE58" t="str">
        <f>AA58</f>
        <v>CANELA PASIÓN</v>
      </c>
      <c r="AF58">
        <f>VLOOKUP(AE58,AA57:AD66,2,FALSE)</f>
        <v>15</v>
      </c>
      <c r="AG58">
        <f>VLOOKUP(AE58,AA57:AD66,3,FALSE)</f>
        <v>60</v>
      </c>
      <c r="AH58">
        <f>VLOOKUP(AE58,AA57:AD66,4,FALSE)</f>
        <v>266</v>
      </c>
      <c r="AI58" t="str">
        <f>AE58</f>
        <v>CANELA PASIÓN</v>
      </c>
      <c r="AJ58">
        <f>VLOOKUP(AI58,AE57:AH66,2,FALSE)</f>
        <v>15</v>
      </c>
      <c r="AK58">
        <f>VLOOKUP(AI58,AE57:AH66,3,FALSE)</f>
        <v>60</v>
      </c>
      <c r="AL58">
        <f>VLOOKUP(AI58,AE57:AH66,4,FALSE)</f>
        <v>266</v>
      </c>
      <c r="AM58" t="str">
        <f>IF(AND(AJ58=AJ59,AK58=AK59,AL59&gt;AL58),AI59,AI58)</f>
        <v>CANELA PASIÓN</v>
      </c>
      <c r="AN58">
        <f>VLOOKUP(AM58,AI57:AL66,2,FALSE)</f>
        <v>15</v>
      </c>
      <c r="AO58">
        <f>VLOOKUP(AM58,AI57:AL66,3,FALSE)</f>
        <v>60</v>
      </c>
      <c r="AP58">
        <f>VLOOKUP(AM58,AI57:AL66,4,FALSE)</f>
        <v>266</v>
      </c>
      <c r="AQ58" t="str">
        <f>IF(AND(AN58=AN60,AO58=AO60,AP60&gt;AP58),AM60,AM58)</f>
        <v>CANELA PASIÓN</v>
      </c>
      <c r="AR58">
        <f>VLOOKUP(AQ58,AM57:AP66,2,FALSE)</f>
        <v>15</v>
      </c>
      <c r="AS58">
        <f>VLOOKUP(AQ58,AM57:AP66,3,FALSE)</f>
        <v>60</v>
      </c>
      <c r="AT58">
        <f>VLOOKUP(AQ58,AM57:AP66,4,FALSE)</f>
        <v>266</v>
      </c>
      <c r="AU58" t="str">
        <f>IF(AND(AR58=AR61,AS58=AS61,AT61&gt;AT58),AQ61,AQ58)</f>
        <v>CANELA PASIÓN</v>
      </c>
      <c r="AV58">
        <f>VLOOKUP(AU58,AQ57:AT66,2,FALSE)</f>
        <v>15</v>
      </c>
      <c r="AW58">
        <f>VLOOKUP(AU58,AQ57:AT66,3,FALSE)</f>
        <v>60</v>
      </c>
      <c r="AX58">
        <f>VLOOKUP(AU58,AQ57:AT66,4,FALSE)</f>
        <v>266</v>
      </c>
      <c r="AY58" t="str">
        <f>IF(AND(AV58=AV62,AW58=AW62,AX62&gt;AX58),AU62,AU58)</f>
        <v>CANELA PASIÓN</v>
      </c>
      <c r="AZ58">
        <f>VLOOKUP(AY58,AU57:AX66,2,FALSE)</f>
        <v>15</v>
      </c>
      <c r="BA58">
        <f>VLOOKUP(AY58,AU57:AX66,3,FALSE)</f>
        <v>60</v>
      </c>
      <c r="BB58">
        <f>VLOOKUP(AY58,AU57:AX66,4,FALSE)</f>
        <v>266</v>
      </c>
      <c r="BC58" t="str">
        <f>IF(AND(AZ58=AZ63,BA58=BA63,BB63&gt;BB58),AY63,AY58)</f>
        <v>CANELA PASIÓN</v>
      </c>
      <c r="BD58">
        <f>VLOOKUP(BC58,AY57:BB66,2,FALSE)</f>
        <v>15</v>
      </c>
      <c r="BE58">
        <f>VLOOKUP(BC58,AY57:BB66,3,FALSE)</f>
        <v>60</v>
      </c>
      <c r="BF58">
        <f>VLOOKUP(BC58,AY57:BB66,4,FALSE)</f>
        <v>266</v>
      </c>
      <c r="BG58" t="str">
        <f>BC58</f>
        <v>CANELA PASIÓN</v>
      </c>
      <c r="BH58">
        <f>VLOOKUP(BG58,BC57:BF66,2,FALSE)</f>
        <v>15</v>
      </c>
      <c r="BI58">
        <f>VLOOKUP(BG58,BC57:BF66,3,FALSE)</f>
        <v>60</v>
      </c>
      <c r="BJ58">
        <f>VLOOKUP(BG58,BC57:BF66,4,FALSE)</f>
        <v>266</v>
      </c>
      <c r="BK58" t="str">
        <f>BG58</f>
        <v>CANELA PASIÓN</v>
      </c>
      <c r="BL58">
        <f>VLOOKUP(BK58,BG57:BJ66,2,FALSE)</f>
        <v>15</v>
      </c>
      <c r="BM58">
        <f>VLOOKUP(BK58,BG57:BJ66,3,FALSE)</f>
        <v>60</v>
      </c>
      <c r="BN58">
        <f>VLOOKUP(BK58,BG57:BJ66,4,FALSE)</f>
        <v>266</v>
      </c>
      <c r="BO58" t="str">
        <f>BK58</f>
        <v>CANELA PASIÓN</v>
      </c>
      <c r="BP58">
        <f>VLOOKUP(BO58,BK57:BN66,2,FALSE)</f>
        <v>15</v>
      </c>
      <c r="BQ58">
        <f>VLOOKUP(BO58,BK57:BN66,3,FALSE)</f>
        <v>60</v>
      </c>
      <c r="BR58">
        <f>VLOOKUP(BO58,BK57:BN66,4,FALSE)</f>
        <v>266</v>
      </c>
      <c r="BS58" t="str">
        <f>BO58</f>
        <v>CANELA PASIÓN</v>
      </c>
      <c r="BT58">
        <f>VLOOKUP(BS58,BO57:BR66,2,FALSE)</f>
        <v>15</v>
      </c>
      <c r="BU58">
        <f>VLOOKUP(BS58,BO57:BR66,3,FALSE)</f>
        <v>60</v>
      </c>
      <c r="BV58">
        <f>VLOOKUP(BS58,BO57:BR66,4,FALSE)</f>
        <v>266</v>
      </c>
      <c r="BW58" t="str">
        <f>BS58</f>
        <v>CANELA PASIÓN</v>
      </c>
      <c r="BX58">
        <f>VLOOKUP(BW58,BS57:BV66,2,FALSE)</f>
        <v>15</v>
      </c>
      <c r="BY58">
        <f>VLOOKUP(BW58,BS57:BV66,3,FALSE)</f>
        <v>60</v>
      </c>
      <c r="BZ58">
        <f>VLOOKUP(BW58,BS57:BV66,4,FALSE)</f>
        <v>266</v>
      </c>
      <c r="CA58" t="str">
        <f>BW58</f>
        <v>CANELA PASIÓN</v>
      </c>
      <c r="CB58">
        <f>VLOOKUP(CA58,BW57:BZ66,2,FALSE)</f>
        <v>15</v>
      </c>
      <c r="CC58">
        <f>VLOOKUP(CA58,BW57:BZ66,3,FALSE)</f>
        <v>60</v>
      </c>
      <c r="CD58">
        <f>VLOOKUP(CA58,BW57:BZ66,4,FALSE)</f>
        <v>266</v>
      </c>
      <c r="CE58" t="str">
        <f>CA58</f>
        <v>CANELA PASIÓN</v>
      </c>
      <c r="CF58">
        <f>VLOOKUP(CE58,CA57:CD66,2,FALSE)</f>
        <v>15</v>
      </c>
      <c r="CG58">
        <f>VLOOKUP(CE58,CA57:CD66,3,FALSE)</f>
        <v>60</v>
      </c>
      <c r="CH58">
        <f>VLOOKUP(CE58,CA57:CD66,4,FALSE)</f>
        <v>266</v>
      </c>
      <c r="CI58" t="str">
        <f>CE58</f>
        <v>CANELA PASIÓN</v>
      </c>
      <c r="CJ58">
        <f>VLOOKUP(CI58,CE57:CH66,2,FALSE)</f>
        <v>15</v>
      </c>
      <c r="CK58">
        <f>VLOOKUP(CI58,CE57:CH66,3,FALSE)</f>
        <v>60</v>
      </c>
      <c r="CL58">
        <f>VLOOKUP(CI58,CE57:CH66,4,FALSE)</f>
        <v>266</v>
      </c>
      <c r="CM58" t="str">
        <f>CI58</f>
        <v>CANELA PASIÓN</v>
      </c>
      <c r="CN58">
        <f>VLOOKUP(CM58,CI57:CL66,2,FALSE)</f>
        <v>15</v>
      </c>
      <c r="CO58">
        <f>VLOOKUP(CM58,CI57:CL66,3,FALSE)</f>
        <v>60</v>
      </c>
      <c r="CP58">
        <f>VLOOKUP(CM58,CI57:CL66,4,FALSE)</f>
        <v>266</v>
      </c>
      <c r="CQ58" t="str">
        <f>CM58</f>
        <v>CANELA PASIÓN</v>
      </c>
      <c r="CR58">
        <f>VLOOKUP(CQ58,CM57:CP66,2,FALSE)</f>
        <v>15</v>
      </c>
      <c r="CS58">
        <f>VLOOKUP(CQ58,CM57:CP66,3,FALSE)</f>
        <v>60</v>
      </c>
      <c r="CT58">
        <f>VLOOKUP(CQ58,CM57:CP66,4,FALSE)</f>
        <v>266</v>
      </c>
    </row>
    <row r="59" spans="6:98" ht="12.75">
      <c r="F59" t="str">
        <f t="shared" si="107"/>
        <v>BASQUETEROS UN</v>
      </c>
      <c r="J59">
        <f t="shared" si="94"/>
        <v>12</v>
      </c>
      <c r="K59">
        <f t="shared" si="95"/>
        <v>330</v>
      </c>
      <c r="L59">
        <f t="shared" si="96"/>
        <v>185</v>
      </c>
      <c r="M59">
        <f t="shared" si="97"/>
        <v>145</v>
      </c>
      <c r="O59" t="str">
        <f>F59</f>
        <v>BASQUETEROS UN</v>
      </c>
      <c r="P59">
        <f t="shared" si="98"/>
        <v>12</v>
      </c>
      <c r="Q59">
        <f t="shared" si="99"/>
        <v>145</v>
      </c>
      <c r="R59">
        <f t="shared" si="100"/>
        <v>330</v>
      </c>
      <c r="S59" t="str">
        <f>IF(AND(P57=P59,Q57=Q59,R59&gt;R57),O57,O59)</f>
        <v>BASQUETEROS UN</v>
      </c>
      <c r="T59">
        <f t="shared" si="101"/>
        <v>12</v>
      </c>
      <c r="U59">
        <f t="shared" si="102"/>
        <v>145</v>
      </c>
      <c r="V59">
        <f t="shared" si="103"/>
        <v>330</v>
      </c>
      <c r="W59" t="str">
        <f>S59</f>
        <v>BASQUETEROS UN</v>
      </c>
      <c r="X59">
        <f t="shared" si="104"/>
        <v>12</v>
      </c>
      <c r="Y59">
        <f t="shared" si="105"/>
        <v>145</v>
      </c>
      <c r="Z59">
        <f t="shared" si="106"/>
        <v>330</v>
      </c>
      <c r="AA59" t="str">
        <f>W59</f>
        <v>BASQUETEROS UN</v>
      </c>
      <c r="AB59">
        <f>VLOOKUP(AA59,W57:Z66,2,FALSE)</f>
        <v>12</v>
      </c>
      <c r="AC59">
        <f>VLOOKUP(AA59,W57:Z66,3,FALSE)</f>
        <v>145</v>
      </c>
      <c r="AD59">
        <f>VLOOKUP(AA59,W57:Z66,4,FALSE)</f>
        <v>330</v>
      </c>
      <c r="AE59" t="str">
        <f>AA59</f>
        <v>BASQUETEROS UN</v>
      </c>
      <c r="AF59">
        <f>VLOOKUP(AE59,AA57:AD66,2,FALSE)</f>
        <v>12</v>
      </c>
      <c r="AG59">
        <f>VLOOKUP(AE59,AA57:AD66,3,FALSE)</f>
        <v>145</v>
      </c>
      <c r="AH59">
        <f>VLOOKUP(AE59,AA57:AD66,4,FALSE)</f>
        <v>330</v>
      </c>
      <c r="AI59" t="str">
        <f>AE59</f>
        <v>BASQUETEROS UN</v>
      </c>
      <c r="AJ59">
        <f>VLOOKUP(AI59,AE57:AH66,2,FALSE)</f>
        <v>12</v>
      </c>
      <c r="AK59">
        <f>VLOOKUP(AI59,AE57:AH66,3,FALSE)</f>
        <v>145</v>
      </c>
      <c r="AL59">
        <f>VLOOKUP(AI59,AE57:AH66,4,FALSE)</f>
        <v>330</v>
      </c>
      <c r="AM59" t="str">
        <f>IF(AND(AJ58=AJ59,AK58=AK59,AL59&gt;AL58),AI58,AI59)</f>
        <v>BASQUETEROS UN</v>
      </c>
      <c r="AN59">
        <f>VLOOKUP(AM59,AI57:AL66,2,FALSE)</f>
        <v>12</v>
      </c>
      <c r="AO59">
        <f>VLOOKUP(AM59,AI57:AL66,3,FALSE)</f>
        <v>145</v>
      </c>
      <c r="AP59">
        <f>VLOOKUP(AM59,AI57:AL66,4,FALSE)</f>
        <v>330</v>
      </c>
      <c r="AQ59" t="str">
        <f>AM59</f>
        <v>BASQUETEROS UN</v>
      </c>
      <c r="AR59">
        <f>VLOOKUP(AQ59,AM57:AP66,2,FALSE)</f>
        <v>12</v>
      </c>
      <c r="AS59">
        <f>VLOOKUP(AQ59,AM57:AP66,3,FALSE)</f>
        <v>145</v>
      </c>
      <c r="AT59">
        <f>VLOOKUP(AQ59,AM57:AP66,4,FALSE)</f>
        <v>330</v>
      </c>
      <c r="AU59" t="str">
        <f>AQ59</f>
        <v>BASQUETEROS UN</v>
      </c>
      <c r="AV59">
        <f>VLOOKUP(AU59,AQ57:AT66,2,FALSE)</f>
        <v>12</v>
      </c>
      <c r="AW59">
        <f>VLOOKUP(AU59,AQ57:AT66,3,FALSE)</f>
        <v>145</v>
      </c>
      <c r="AX59">
        <f>VLOOKUP(AU59,AQ57:AT66,4,FALSE)</f>
        <v>330</v>
      </c>
      <c r="AY59" t="str">
        <f>AU59</f>
        <v>BASQUETEROS UN</v>
      </c>
      <c r="AZ59">
        <f>VLOOKUP(AY59,AU57:AX66,2,FALSE)</f>
        <v>12</v>
      </c>
      <c r="BA59">
        <f>VLOOKUP(AY59,AU57:AX66,3,FALSE)</f>
        <v>145</v>
      </c>
      <c r="BB59">
        <f>VLOOKUP(AY59,AU57:AX66,4,FALSE)</f>
        <v>330</v>
      </c>
      <c r="BC59" t="str">
        <f>AY59</f>
        <v>BASQUETEROS UN</v>
      </c>
      <c r="BD59">
        <f>VLOOKUP(BC59,AY57:BB66,2,FALSE)</f>
        <v>12</v>
      </c>
      <c r="BE59">
        <f>VLOOKUP(BC59,AY57:BB66,3,FALSE)</f>
        <v>145</v>
      </c>
      <c r="BF59">
        <f>VLOOKUP(BC59,AY57:BB66,4,FALSE)</f>
        <v>330</v>
      </c>
      <c r="BG59" t="str">
        <f>IF(AND(BD59=BD60,BE59=BE60,BF60&gt;BF59),BC60,BC59)</f>
        <v>BASQUETEROS UN</v>
      </c>
      <c r="BH59">
        <f>VLOOKUP(BG59,BC57:BF66,2,FALSE)</f>
        <v>12</v>
      </c>
      <c r="BI59">
        <f>VLOOKUP(BG59,BC57:BF66,3,FALSE)</f>
        <v>145</v>
      </c>
      <c r="BJ59">
        <f>VLOOKUP(BG59,BC57:BF66,4,FALSE)</f>
        <v>330</v>
      </c>
      <c r="BK59" t="str">
        <f>IF(AND(BH59=BH61,BI59=BI61,BJ61&gt;BJ59),BG61,BG59)</f>
        <v>BASQUETEROS UN</v>
      </c>
      <c r="BL59">
        <f>VLOOKUP(BK59,BG57:BJ66,2,FALSE)</f>
        <v>12</v>
      </c>
      <c r="BM59">
        <f>VLOOKUP(BK59,BG57:BJ66,3,FALSE)</f>
        <v>145</v>
      </c>
      <c r="BN59">
        <f>VLOOKUP(BK59,BG57:BJ66,4,FALSE)</f>
        <v>330</v>
      </c>
      <c r="BO59" t="str">
        <f>IF(AND(BL59=BL62,BM59=BM62,BN62&gt;BN59),BK62,BK59)</f>
        <v>BASQUETEROS UN</v>
      </c>
      <c r="BP59">
        <f>VLOOKUP(BO59,BK57:BN66,2,FALSE)</f>
        <v>12</v>
      </c>
      <c r="BQ59">
        <f>VLOOKUP(BO59,BK57:BN66,3,FALSE)</f>
        <v>145</v>
      </c>
      <c r="BR59">
        <f>VLOOKUP(BO59,BK57:BN66,4,FALSE)</f>
        <v>330</v>
      </c>
      <c r="BS59" t="str">
        <f>IF(AND(BP59=BP63,BQ59=BQ63,BR63&gt;BR59),BO63,BO59)</f>
        <v>BASQUETEROS UN</v>
      </c>
      <c r="BT59">
        <f>VLOOKUP(BS59,BO57:BR66,2,FALSE)</f>
        <v>12</v>
      </c>
      <c r="BU59">
        <f>VLOOKUP(BS59,BO57:BR66,3,FALSE)</f>
        <v>145</v>
      </c>
      <c r="BV59">
        <f>VLOOKUP(BS59,BO57:BR66,4,FALSE)</f>
        <v>330</v>
      </c>
      <c r="BW59" t="str">
        <f>BS59</f>
        <v>BASQUETEROS UN</v>
      </c>
      <c r="BX59">
        <f>VLOOKUP(BW59,BS57:BV66,2,FALSE)</f>
        <v>12</v>
      </c>
      <c r="BY59">
        <f>VLOOKUP(BW59,BS57:BV66,3,FALSE)</f>
        <v>145</v>
      </c>
      <c r="BZ59">
        <f>VLOOKUP(BW59,BS57:BV66,4,FALSE)</f>
        <v>330</v>
      </c>
      <c r="CA59" t="str">
        <f>BW59</f>
        <v>BASQUETEROS UN</v>
      </c>
      <c r="CB59">
        <f>VLOOKUP(CA59,BW57:BZ66,2,FALSE)</f>
        <v>12</v>
      </c>
      <c r="CC59">
        <f>VLOOKUP(CA59,BW57:BZ66,3,FALSE)</f>
        <v>145</v>
      </c>
      <c r="CD59">
        <f>VLOOKUP(CA59,BW57:BZ66,4,FALSE)</f>
        <v>330</v>
      </c>
      <c r="CE59" t="str">
        <f>CA59</f>
        <v>BASQUETEROS UN</v>
      </c>
      <c r="CF59">
        <f>VLOOKUP(CE59,CA57:CD66,2,FALSE)</f>
        <v>12</v>
      </c>
      <c r="CG59">
        <f>VLOOKUP(CE59,CA57:CD66,3,FALSE)</f>
        <v>145</v>
      </c>
      <c r="CH59">
        <f>VLOOKUP(CE59,CA57:CD66,4,FALSE)</f>
        <v>330</v>
      </c>
      <c r="CI59" t="str">
        <f>CE59</f>
        <v>BASQUETEROS UN</v>
      </c>
      <c r="CJ59">
        <f>VLOOKUP(CI59,CE57:CH66,2,FALSE)</f>
        <v>12</v>
      </c>
      <c r="CK59">
        <f>VLOOKUP(CI59,CE57:CH66,3,FALSE)</f>
        <v>145</v>
      </c>
      <c r="CL59">
        <f>VLOOKUP(CI59,CE57:CH66,4,FALSE)</f>
        <v>330</v>
      </c>
      <c r="CM59" t="str">
        <f>CI59</f>
        <v>BASQUETEROS UN</v>
      </c>
      <c r="CN59">
        <f>VLOOKUP(CM59,CI57:CL66,2,FALSE)</f>
        <v>12</v>
      </c>
      <c r="CO59">
        <f>VLOOKUP(CM59,CI57:CL66,3,FALSE)</f>
        <v>145</v>
      </c>
      <c r="CP59">
        <f>VLOOKUP(CM59,CI57:CL66,4,FALSE)</f>
        <v>330</v>
      </c>
      <c r="CQ59" t="str">
        <f>CM59</f>
        <v>BASQUETEROS UN</v>
      </c>
      <c r="CR59">
        <f>VLOOKUP(CQ59,CM57:CP66,2,FALSE)</f>
        <v>12</v>
      </c>
      <c r="CS59">
        <f>VLOOKUP(CQ59,CM57:CP66,3,FALSE)</f>
        <v>145</v>
      </c>
      <c r="CT59">
        <f>VLOOKUP(CQ59,CM57:CP66,4,FALSE)</f>
        <v>330</v>
      </c>
    </row>
    <row r="60" spans="6:98" ht="12.75">
      <c r="F60" t="str">
        <f t="shared" si="107"/>
        <v>CIENCIAS II</v>
      </c>
      <c r="J60">
        <f t="shared" si="94"/>
        <v>9</v>
      </c>
      <c r="K60">
        <f t="shared" si="95"/>
        <v>137</v>
      </c>
      <c r="L60">
        <f t="shared" si="96"/>
        <v>203</v>
      </c>
      <c r="M60">
        <f t="shared" si="97"/>
        <v>-66</v>
      </c>
      <c r="O60" t="str">
        <f>F60</f>
        <v>CIENCIAS II</v>
      </c>
      <c r="P60">
        <f t="shared" si="98"/>
        <v>9</v>
      </c>
      <c r="Q60">
        <f t="shared" si="99"/>
        <v>-66</v>
      </c>
      <c r="R60">
        <f t="shared" si="100"/>
        <v>137</v>
      </c>
      <c r="S60" t="str">
        <f>O60</f>
        <v>CIENCIAS II</v>
      </c>
      <c r="T60">
        <f t="shared" si="101"/>
        <v>9</v>
      </c>
      <c r="U60">
        <f t="shared" si="102"/>
        <v>-66</v>
      </c>
      <c r="V60">
        <f t="shared" si="103"/>
        <v>137</v>
      </c>
      <c r="W60" t="str">
        <f>IF(AND(T57=T60,U57=U60,V60&gt;V57),S57,S60)</f>
        <v>CIENCIAS II</v>
      </c>
      <c r="X60">
        <f t="shared" si="104"/>
        <v>9</v>
      </c>
      <c r="Y60">
        <f t="shared" si="105"/>
        <v>-66</v>
      </c>
      <c r="Z60">
        <f t="shared" si="106"/>
        <v>137</v>
      </c>
      <c r="AA60" t="str">
        <f>W60</f>
        <v>CIENCIAS II</v>
      </c>
      <c r="AB60">
        <f>VLOOKUP(AA60,W57:Z66,2,FALSE)</f>
        <v>9</v>
      </c>
      <c r="AC60">
        <f>VLOOKUP(AA60,W57:Z66,3,FALSE)</f>
        <v>-66</v>
      </c>
      <c r="AD60">
        <f>VLOOKUP(AA60,W57:Z66,4,FALSE)</f>
        <v>137</v>
      </c>
      <c r="AE60" t="str">
        <f>AA60</f>
        <v>CIENCIAS II</v>
      </c>
      <c r="AF60">
        <f>VLOOKUP(AE60,AA57:AD66,2,FALSE)</f>
        <v>9</v>
      </c>
      <c r="AG60">
        <f>VLOOKUP(AE60,AA57:AD66,3,FALSE)</f>
        <v>-66</v>
      </c>
      <c r="AH60">
        <f>VLOOKUP(AE60,AA57:AD66,4,FALSE)</f>
        <v>137</v>
      </c>
      <c r="AI60" t="str">
        <f>AE60</f>
        <v>CIENCIAS II</v>
      </c>
      <c r="AJ60">
        <f>VLOOKUP(AI60,AE57:AH66,2,FALSE)</f>
        <v>9</v>
      </c>
      <c r="AK60">
        <f>VLOOKUP(AI60,AE57:AH66,3,FALSE)</f>
        <v>-66</v>
      </c>
      <c r="AL60">
        <f>VLOOKUP(AI60,AE57:AH66,4,FALSE)</f>
        <v>137</v>
      </c>
      <c r="AM60" t="str">
        <f>AI60</f>
        <v>CIENCIAS II</v>
      </c>
      <c r="AN60">
        <f>VLOOKUP(AM60,AI57:AL66,2,FALSE)</f>
        <v>9</v>
      </c>
      <c r="AO60">
        <f>VLOOKUP(AM60,AI57:AL66,3,FALSE)</f>
        <v>-66</v>
      </c>
      <c r="AP60">
        <f>VLOOKUP(AM60,AI57:AL66,4,FALSE)</f>
        <v>137</v>
      </c>
      <c r="AQ60" t="str">
        <f>IF(AND(AN58=AN60,AO58=AO60,AP60&gt;AP58),AM58,AM60)</f>
        <v>CIENCIAS II</v>
      </c>
      <c r="AR60">
        <f>VLOOKUP(AQ60,AM57:AP66,2,FALSE)</f>
        <v>9</v>
      </c>
      <c r="AS60">
        <f>VLOOKUP(AQ60,AM57:AP66,3,FALSE)</f>
        <v>-66</v>
      </c>
      <c r="AT60">
        <f>VLOOKUP(AQ60,AM57:AP66,4,FALSE)</f>
        <v>137</v>
      </c>
      <c r="AU60" t="str">
        <f>AQ60</f>
        <v>CIENCIAS II</v>
      </c>
      <c r="AV60">
        <f>VLOOKUP(AU60,AQ57:AT66,2,FALSE)</f>
        <v>9</v>
      </c>
      <c r="AW60">
        <f>VLOOKUP(AU60,AQ57:AT66,3,FALSE)</f>
        <v>-66</v>
      </c>
      <c r="AX60">
        <f>VLOOKUP(AU60,AQ57:AT66,4,FALSE)</f>
        <v>137</v>
      </c>
      <c r="AY60" t="str">
        <f>AU60</f>
        <v>CIENCIAS II</v>
      </c>
      <c r="AZ60">
        <f>VLOOKUP(AY60,AU57:AX66,2,FALSE)</f>
        <v>9</v>
      </c>
      <c r="BA60">
        <f>VLOOKUP(AY60,AU57:AX66,3,FALSE)</f>
        <v>-66</v>
      </c>
      <c r="BB60">
        <f>VLOOKUP(AY60,AU57:AX66,4,FALSE)</f>
        <v>137</v>
      </c>
      <c r="BC60" t="str">
        <f>AY60</f>
        <v>CIENCIAS II</v>
      </c>
      <c r="BD60">
        <f>VLOOKUP(BC60,AY57:BB66,2,FALSE)</f>
        <v>9</v>
      </c>
      <c r="BE60">
        <f>VLOOKUP(BC60,AY57:BB66,3,FALSE)</f>
        <v>-66</v>
      </c>
      <c r="BF60">
        <f>VLOOKUP(BC60,AY57:BB66,4,FALSE)</f>
        <v>137</v>
      </c>
      <c r="BG60" t="str">
        <f>IF(AND(BD59=BD60,BE59=BE60,BF60&gt;BF59),BC59,BC60)</f>
        <v>CIENCIAS II</v>
      </c>
      <c r="BH60">
        <f>VLOOKUP(BG60,BC57:BF66,2,FALSE)</f>
        <v>9</v>
      </c>
      <c r="BI60">
        <f>VLOOKUP(BG60,BC57:BF66,3,FALSE)</f>
        <v>-66</v>
      </c>
      <c r="BJ60">
        <f>VLOOKUP(BG60,BC57:BF66,4,FALSE)</f>
        <v>137</v>
      </c>
      <c r="BK60" t="str">
        <f>BG60</f>
        <v>CIENCIAS II</v>
      </c>
      <c r="BL60">
        <f>VLOOKUP(BK60,BG57:BJ66,2,FALSE)</f>
        <v>9</v>
      </c>
      <c r="BM60">
        <f>VLOOKUP(BK60,BG57:BJ66,3,FALSE)</f>
        <v>-66</v>
      </c>
      <c r="BN60">
        <f>VLOOKUP(BK60,BG57:BJ66,4,FALSE)</f>
        <v>137</v>
      </c>
      <c r="BO60" t="str">
        <f>BK60</f>
        <v>CIENCIAS II</v>
      </c>
      <c r="BP60">
        <f>VLOOKUP(BO60,BK57:BN66,2,FALSE)</f>
        <v>9</v>
      </c>
      <c r="BQ60">
        <f>VLOOKUP(BO60,BK57:BN66,3,FALSE)</f>
        <v>-66</v>
      </c>
      <c r="BR60">
        <f>VLOOKUP(BO60,BK57:BN66,4,FALSE)</f>
        <v>137</v>
      </c>
      <c r="BS60" t="str">
        <f>BO60</f>
        <v>CIENCIAS II</v>
      </c>
      <c r="BT60">
        <f>VLOOKUP(BS60,BO57:BR66,2,FALSE)</f>
        <v>9</v>
      </c>
      <c r="BU60">
        <f>VLOOKUP(BS60,BO57:BR66,3,FALSE)</f>
        <v>-66</v>
      </c>
      <c r="BV60">
        <f>VLOOKUP(BS60,BO57:BR66,4,FALSE)</f>
        <v>137</v>
      </c>
      <c r="BW60" t="str">
        <f>IF(AND(BT60=BT61,BU60=BU61,BV61&gt;BV60),BS61,BS60)</f>
        <v>CIENCIAS II</v>
      </c>
      <c r="BX60">
        <f>VLOOKUP(BW60,BS57:BV66,2,FALSE)</f>
        <v>9</v>
      </c>
      <c r="BY60">
        <f>VLOOKUP(BW60,BS57:BV66,3,FALSE)</f>
        <v>-66</v>
      </c>
      <c r="BZ60">
        <f>VLOOKUP(BW60,BS57:BV66,4,FALSE)</f>
        <v>137</v>
      </c>
      <c r="CA60" t="str">
        <f>IF(AND(BX60=BX62,BY60=BY62,BZ62&gt;BZ60),BW62,BW60)</f>
        <v>CIENCIAS II</v>
      </c>
      <c r="CB60">
        <f>VLOOKUP(CA60,BW57:BZ66,2,FALSE)</f>
        <v>9</v>
      </c>
      <c r="CC60">
        <f>VLOOKUP(CA60,BW57:BZ66,3,FALSE)</f>
        <v>-66</v>
      </c>
      <c r="CD60">
        <f>VLOOKUP(CA60,BW57:BZ66,4,FALSE)</f>
        <v>137</v>
      </c>
      <c r="CE60" t="str">
        <f>IF(AND(CB60=CB63,CC60=CC63,CD63&gt;CD60),CA63,CA60)</f>
        <v>CIENCIAS II</v>
      </c>
      <c r="CF60">
        <f>VLOOKUP(CE60,CA57:CD66,2,FALSE)</f>
        <v>9</v>
      </c>
      <c r="CG60">
        <f>VLOOKUP(CE60,CA57:CD66,3,FALSE)</f>
        <v>-66</v>
      </c>
      <c r="CH60">
        <f>VLOOKUP(CE60,CA57:CD66,4,FALSE)</f>
        <v>137</v>
      </c>
      <c r="CI60" t="str">
        <f>CE60</f>
        <v>CIENCIAS II</v>
      </c>
      <c r="CJ60">
        <f>VLOOKUP(CI60,CE57:CH66,2,FALSE)</f>
        <v>9</v>
      </c>
      <c r="CK60">
        <f>VLOOKUP(CI60,CE57:CH66,3,FALSE)</f>
        <v>-66</v>
      </c>
      <c r="CL60">
        <f>VLOOKUP(CI60,CE57:CH66,4,FALSE)</f>
        <v>137</v>
      </c>
      <c r="CM60" t="str">
        <f>CI60</f>
        <v>CIENCIAS II</v>
      </c>
      <c r="CN60">
        <f>VLOOKUP(CM60,CI57:CL66,2,FALSE)</f>
        <v>9</v>
      </c>
      <c r="CO60">
        <f>VLOOKUP(CM60,CI57:CL66,3,FALSE)</f>
        <v>-66</v>
      </c>
      <c r="CP60">
        <f>VLOOKUP(CM60,CI57:CL66,4,FALSE)</f>
        <v>137</v>
      </c>
      <c r="CQ60" t="str">
        <f>CM60</f>
        <v>CIENCIAS II</v>
      </c>
      <c r="CR60">
        <f>VLOOKUP(CQ60,CM57:CP66,2,FALSE)</f>
        <v>9</v>
      </c>
      <c r="CS60">
        <f>VLOOKUP(CQ60,CM57:CP66,3,FALSE)</f>
        <v>-66</v>
      </c>
      <c r="CT60">
        <f>VLOOKUP(CQ60,CM57:CP66,4,FALSE)</f>
        <v>137</v>
      </c>
    </row>
    <row r="61" spans="6:98" ht="12.75">
      <c r="F61" t="str">
        <f t="shared" si="107"/>
        <v>MAÑANA LE PAGO</v>
      </c>
      <c r="J61">
        <f t="shared" si="94"/>
        <v>6</v>
      </c>
      <c r="K61">
        <f t="shared" si="95"/>
        <v>168</v>
      </c>
      <c r="L61">
        <f t="shared" si="96"/>
        <v>250</v>
      </c>
      <c r="M61">
        <f t="shared" si="97"/>
        <v>-82</v>
      </c>
      <c r="O61" t="str">
        <f>F61</f>
        <v>MAÑANA LE PAGO</v>
      </c>
      <c r="P61">
        <f t="shared" si="98"/>
        <v>6</v>
      </c>
      <c r="Q61">
        <f t="shared" si="99"/>
        <v>-82</v>
      </c>
      <c r="R61">
        <f t="shared" si="100"/>
        <v>168</v>
      </c>
      <c r="S61" t="str">
        <f>O61</f>
        <v>MAÑANA LE PAGO</v>
      </c>
      <c r="T61">
        <f t="shared" si="101"/>
        <v>6</v>
      </c>
      <c r="U61">
        <f t="shared" si="102"/>
        <v>-82</v>
      </c>
      <c r="V61">
        <f t="shared" si="103"/>
        <v>168</v>
      </c>
      <c r="W61" t="str">
        <f>S61</f>
        <v>MAÑANA LE PAGO</v>
      </c>
      <c r="X61">
        <f t="shared" si="104"/>
        <v>6</v>
      </c>
      <c r="Y61">
        <f t="shared" si="105"/>
        <v>-82</v>
      </c>
      <c r="Z61">
        <f t="shared" si="106"/>
        <v>168</v>
      </c>
      <c r="AA61" t="str">
        <f>IF(AND(X57=X61,Y57=Y61,Z61&gt;Z57),W57,W61)</f>
        <v>MAÑANA LE PAGO</v>
      </c>
      <c r="AB61">
        <f>VLOOKUP(AA61,W57:Z66,2,FALSE)</f>
        <v>6</v>
      </c>
      <c r="AC61">
        <f>VLOOKUP(AA61,W57:Z66,3,FALSE)</f>
        <v>-82</v>
      </c>
      <c r="AD61">
        <f>VLOOKUP(AA61,W57:Z66,4,FALSE)</f>
        <v>168</v>
      </c>
      <c r="AE61" t="str">
        <f>AA61</f>
        <v>MAÑANA LE PAGO</v>
      </c>
      <c r="AF61">
        <f>VLOOKUP(AE61,AA57:AD66,2,FALSE)</f>
        <v>6</v>
      </c>
      <c r="AG61">
        <f>VLOOKUP(AE61,AA57:AD66,3,FALSE)</f>
        <v>-82</v>
      </c>
      <c r="AH61">
        <f>VLOOKUP(AE61,AA57:AD66,4,FALSE)</f>
        <v>168</v>
      </c>
      <c r="AI61" t="str">
        <f>AE61</f>
        <v>MAÑANA LE PAGO</v>
      </c>
      <c r="AJ61">
        <f>VLOOKUP(AI61,AE57:AH66,2,FALSE)</f>
        <v>6</v>
      </c>
      <c r="AK61">
        <f>VLOOKUP(AI61,AE57:AH66,3,FALSE)</f>
        <v>-82</v>
      </c>
      <c r="AL61">
        <f>VLOOKUP(AI61,AE57:AH66,4,FALSE)</f>
        <v>168</v>
      </c>
      <c r="AM61" t="str">
        <f>AI61</f>
        <v>MAÑANA LE PAGO</v>
      </c>
      <c r="AN61">
        <f>VLOOKUP(AM61,AI57:AL66,2,FALSE)</f>
        <v>6</v>
      </c>
      <c r="AO61">
        <f>VLOOKUP(AM61,AI57:AL66,3,FALSE)</f>
        <v>-82</v>
      </c>
      <c r="AP61">
        <f>VLOOKUP(AM61,AI57:AL66,4,FALSE)</f>
        <v>168</v>
      </c>
      <c r="AQ61" t="str">
        <f>AM61</f>
        <v>MAÑANA LE PAGO</v>
      </c>
      <c r="AR61">
        <f>VLOOKUP(AQ61,AM57:AP66,2,FALSE)</f>
        <v>6</v>
      </c>
      <c r="AS61">
        <f>VLOOKUP(AQ61,AM57:AP66,3,FALSE)</f>
        <v>-82</v>
      </c>
      <c r="AT61">
        <f>VLOOKUP(AQ61,AM57:AP66,4,FALSE)</f>
        <v>168</v>
      </c>
      <c r="AU61" t="str">
        <f>IF(AND(AR58=AR61,AS58=AS61,AT61&gt;AT58),AQ58,AQ61)</f>
        <v>MAÑANA LE PAGO</v>
      </c>
      <c r="AV61">
        <f>VLOOKUP(AU61,AQ57:AT66,2,FALSE)</f>
        <v>6</v>
      </c>
      <c r="AW61">
        <f>VLOOKUP(AU61,AQ57:AT66,3,FALSE)</f>
        <v>-82</v>
      </c>
      <c r="AX61">
        <f>VLOOKUP(AU61,AQ57:AT66,4,FALSE)</f>
        <v>168</v>
      </c>
      <c r="AY61" t="str">
        <f>AU61</f>
        <v>MAÑANA LE PAGO</v>
      </c>
      <c r="AZ61">
        <f>VLOOKUP(AY61,AU57:AX66,2,FALSE)</f>
        <v>6</v>
      </c>
      <c r="BA61">
        <f>VLOOKUP(AY61,AU57:AX66,3,FALSE)</f>
        <v>-82</v>
      </c>
      <c r="BB61">
        <f>VLOOKUP(AY61,AU57:AX66,4,FALSE)</f>
        <v>168</v>
      </c>
      <c r="BC61" t="str">
        <f>AY61</f>
        <v>MAÑANA LE PAGO</v>
      </c>
      <c r="BD61">
        <f>VLOOKUP(BC61,AY57:BB66,2,FALSE)</f>
        <v>6</v>
      </c>
      <c r="BE61">
        <f>VLOOKUP(BC61,AY57:BB66,3,FALSE)</f>
        <v>-82</v>
      </c>
      <c r="BF61">
        <f>VLOOKUP(BC61,AY57:BB66,4,FALSE)</f>
        <v>168</v>
      </c>
      <c r="BG61" t="str">
        <f>BC61</f>
        <v>MAÑANA LE PAGO</v>
      </c>
      <c r="BH61">
        <f>VLOOKUP(BG61,BC57:BF66,2,FALSE)</f>
        <v>6</v>
      </c>
      <c r="BI61">
        <f>VLOOKUP(BG61,BC57:BF66,3,FALSE)</f>
        <v>-82</v>
      </c>
      <c r="BJ61">
        <f>VLOOKUP(BG61,BC57:BF66,4,FALSE)</f>
        <v>168</v>
      </c>
      <c r="BK61" t="str">
        <f>IF(AND(BH59=BH61,BI59=BI61,BJ61&gt;BJ59),BG59,BG61)</f>
        <v>MAÑANA LE PAGO</v>
      </c>
      <c r="BL61">
        <f>VLOOKUP(BK61,BG57:BJ66,2,FALSE)</f>
        <v>6</v>
      </c>
      <c r="BM61">
        <f>VLOOKUP(BK61,BG57:BJ66,3,FALSE)</f>
        <v>-82</v>
      </c>
      <c r="BN61">
        <f>VLOOKUP(BK61,BG57:BJ66,4,FALSE)</f>
        <v>168</v>
      </c>
      <c r="BO61" t="str">
        <f>BK61</f>
        <v>MAÑANA LE PAGO</v>
      </c>
      <c r="BP61">
        <f>VLOOKUP(BO61,BK57:BN66,2,FALSE)</f>
        <v>6</v>
      </c>
      <c r="BQ61">
        <f>VLOOKUP(BO61,BK57:BN66,3,FALSE)</f>
        <v>-82</v>
      </c>
      <c r="BR61">
        <f>VLOOKUP(BO61,BK57:BN66,4,FALSE)</f>
        <v>168</v>
      </c>
      <c r="BS61" t="str">
        <f>BO61</f>
        <v>MAÑANA LE PAGO</v>
      </c>
      <c r="BT61">
        <f>VLOOKUP(BS61,BO57:BR66,2,FALSE)</f>
        <v>6</v>
      </c>
      <c r="BU61">
        <f>VLOOKUP(BS61,BO57:BR66,3,FALSE)</f>
        <v>-82</v>
      </c>
      <c r="BV61">
        <f>VLOOKUP(BS61,BO57:BR66,4,FALSE)</f>
        <v>168</v>
      </c>
      <c r="BW61" t="str">
        <f>IF(AND(BT60=BT61,BU60=BU61,BV61&gt;BV60),BS60,BS61)</f>
        <v>MAÑANA LE PAGO</v>
      </c>
      <c r="BX61">
        <f>VLOOKUP(BW61,BS57:BV66,2,FALSE)</f>
        <v>6</v>
      </c>
      <c r="BY61">
        <f>VLOOKUP(BW61,BS57:BV66,3,FALSE)</f>
        <v>-82</v>
      </c>
      <c r="BZ61">
        <f>VLOOKUP(BW61,BS57:BV66,4,FALSE)</f>
        <v>168</v>
      </c>
      <c r="CA61" t="str">
        <f>BW61</f>
        <v>MAÑANA LE PAGO</v>
      </c>
      <c r="CB61">
        <f>VLOOKUP(CA61,BW57:BZ66,2,FALSE)</f>
        <v>6</v>
      </c>
      <c r="CC61">
        <f>VLOOKUP(CA61,BW57:BZ66,3,FALSE)</f>
        <v>-82</v>
      </c>
      <c r="CD61">
        <f>VLOOKUP(CA61,BW57:BZ66,4,FALSE)</f>
        <v>168</v>
      </c>
      <c r="CE61" t="str">
        <f>CA61</f>
        <v>MAÑANA LE PAGO</v>
      </c>
      <c r="CF61">
        <f>VLOOKUP(CE61,CA57:CD66,2,FALSE)</f>
        <v>6</v>
      </c>
      <c r="CG61">
        <f>VLOOKUP(CE61,CA57:CD66,3,FALSE)</f>
        <v>-82</v>
      </c>
      <c r="CH61">
        <f>VLOOKUP(CE61,CA57:CD66,4,FALSE)</f>
        <v>168</v>
      </c>
      <c r="CI61" t="str">
        <f>IF(AND(CF61=CF62,CG61=CG62,CH62&gt;CH61),CE62,CE61)</f>
        <v>MAÑANA LE PAGO</v>
      </c>
      <c r="CJ61">
        <f>VLOOKUP(CI61,CE57:CH66,2,FALSE)</f>
        <v>6</v>
      </c>
      <c r="CK61">
        <f>VLOOKUP(CI61,CE57:CH66,3,FALSE)</f>
        <v>-82</v>
      </c>
      <c r="CL61">
        <f>VLOOKUP(CI61,CE57:CH66,4,FALSE)</f>
        <v>168</v>
      </c>
      <c r="CM61" t="str">
        <f>IF(AND(CJ61=CJ63,CK61=CK63,CL63&gt;CL61),CI63,CI61)</f>
        <v>MAÑANA LE PAGO</v>
      </c>
      <c r="CN61">
        <f>VLOOKUP(CM61,CI57:CL66,2,FALSE)</f>
        <v>6</v>
      </c>
      <c r="CO61">
        <f>VLOOKUP(CM61,CI57:CL66,3,FALSE)</f>
        <v>-82</v>
      </c>
      <c r="CP61">
        <f>VLOOKUP(CM61,CI57:CL66,4,FALSE)</f>
        <v>168</v>
      </c>
      <c r="CQ61" t="str">
        <f>CM61</f>
        <v>MAÑANA LE PAGO</v>
      </c>
      <c r="CR61">
        <f>VLOOKUP(CQ61,CM57:CP66,2,FALSE)</f>
        <v>6</v>
      </c>
      <c r="CS61">
        <f>VLOOKUP(CQ61,CM57:CP66,3,FALSE)</f>
        <v>-82</v>
      </c>
      <c r="CT61">
        <f>VLOOKUP(CQ61,CM57:CP66,4,FALSE)</f>
        <v>168</v>
      </c>
    </row>
    <row r="62" spans="6:98" ht="12.75">
      <c r="F62" t="str">
        <f t="shared" si="107"/>
        <v>LATONEROS</v>
      </c>
      <c r="J62">
        <f t="shared" si="94"/>
        <v>3</v>
      </c>
      <c r="K62">
        <f t="shared" si="95"/>
        <v>175</v>
      </c>
      <c r="L62">
        <f t="shared" si="96"/>
        <v>253</v>
      </c>
      <c r="M62">
        <f t="shared" si="97"/>
        <v>-78</v>
      </c>
      <c r="O62" t="str">
        <f>F62</f>
        <v>LATONEROS</v>
      </c>
      <c r="P62">
        <f t="shared" si="98"/>
        <v>3</v>
      </c>
      <c r="Q62">
        <f t="shared" si="99"/>
        <v>-78</v>
      </c>
      <c r="R62">
        <f t="shared" si="100"/>
        <v>175</v>
      </c>
      <c r="S62" t="str">
        <f>O62</f>
        <v>LATONEROS</v>
      </c>
      <c r="T62">
        <f t="shared" si="101"/>
        <v>3</v>
      </c>
      <c r="U62">
        <f t="shared" si="102"/>
        <v>-78</v>
      </c>
      <c r="V62">
        <f t="shared" si="103"/>
        <v>175</v>
      </c>
      <c r="W62" t="str">
        <f>S62</f>
        <v>LATONEROS</v>
      </c>
      <c r="X62">
        <f t="shared" si="104"/>
        <v>3</v>
      </c>
      <c r="Y62">
        <f t="shared" si="105"/>
        <v>-78</v>
      </c>
      <c r="Z62">
        <f t="shared" si="106"/>
        <v>175</v>
      </c>
      <c r="AA62" t="str">
        <f>W62</f>
        <v>LATONEROS</v>
      </c>
      <c r="AB62">
        <f>VLOOKUP(AA62,W57:Z66,2,FALSE)</f>
        <v>3</v>
      </c>
      <c r="AC62">
        <f>VLOOKUP(AA62,W57:Z66,3,FALSE)</f>
        <v>-78</v>
      </c>
      <c r="AD62">
        <f>VLOOKUP(AA62,W57:Z66,4,FALSE)</f>
        <v>175</v>
      </c>
      <c r="AE62" t="str">
        <f>IF(AND(AB57=AB62,AC57=AC62,AD62&gt;AD57),AA57,AA62)</f>
        <v>LATONEROS</v>
      </c>
      <c r="AF62">
        <f>VLOOKUP(AE62,AA57:AD66,2,FALSE)</f>
        <v>3</v>
      </c>
      <c r="AG62">
        <f>VLOOKUP(AE62,AA57:AD66,3,FALSE)</f>
        <v>-78</v>
      </c>
      <c r="AH62">
        <f>VLOOKUP(AE62,AA57:AD66,4,FALSE)</f>
        <v>175</v>
      </c>
      <c r="AI62" t="str">
        <f>AE62</f>
        <v>LATONEROS</v>
      </c>
      <c r="AJ62">
        <f>VLOOKUP(AI62,AE57:AH66,2,FALSE)</f>
        <v>3</v>
      </c>
      <c r="AK62">
        <f>VLOOKUP(AI62,AE57:AH66,3,FALSE)</f>
        <v>-78</v>
      </c>
      <c r="AL62">
        <f>VLOOKUP(AI62,AE57:AH66,4,FALSE)</f>
        <v>175</v>
      </c>
      <c r="AM62" t="str">
        <f>AI62</f>
        <v>LATONEROS</v>
      </c>
      <c r="AN62">
        <f>VLOOKUP(AM62,AI57:AL66,2,FALSE)</f>
        <v>3</v>
      </c>
      <c r="AO62">
        <f>VLOOKUP(AM62,AI57:AL66,3,FALSE)</f>
        <v>-78</v>
      </c>
      <c r="AP62">
        <f>VLOOKUP(AM62,AI57:AL66,4,FALSE)</f>
        <v>175</v>
      </c>
      <c r="AQ62" t="str">
        <f>AM62</f>
        <v>LATONEROS</v>
      </c>
      <c r="AR62">
        <f>VLOOKUP(AQ62,AM57:AP66,2,FALSE)</f>
        <v>3</v>
      </c>
      <c r="AS62">
        <f>VLOOKUP(AQ62,AM57:AP66,3,FALSE)</f>
        <v>-78</v>
      </c>
      <c r="AT62">
        <f>VLOOKUP(AQ62,AM57:AP66,4,FALSE)</f>
        <v>175</v>
      </c>
      <c r="AU62" t="str">
        <f>AQ62</f>
        <v>LATONEROS</v>
      </c>
      <c r="AV62">
        <f>VLOOKUP(AU62,AQ57:AT66,2,FALSE)</f>
        <v>3</v>
      </c>
      <c r="AW62">
        <f>VLOOKUP(AU62,AQ57:AT66,3,FALSE)</f>
        <v>-78</v>
      </c>
      <c r="AX62">
        <f>VLOOKUP(AU62,AQ57:AT66,4,FALSE)</f>
        <v>175</v>
      </c>
      <c r="AY62" t="str">
        <f>IF(AND(AV58=AV62,AW58=AW62,AX62&gt;AX58),AU58,AU62)</f>
        <v>LATONEROS</v>
      </c>
      <c r="AZ62">
        <f>VLOOKUP(AY62,AU57:AX66,2,FALSE)</f>
        <v>3</v>
      </c>
      <c r="BA62">
        <f>VLOOKUP(AY62,AU57:AX66,3,FALSE)</f>
        <v>-78</v>
      </c>
      <c r="BB62">
        <f>VLOOKUP(AY62,AU57:AX66,4,FALSE)</f>
        <v>175</v>
      </c>
      <c r="BC62" t="str">
        <f>AY62</f>
        <v>LATONEROS</v>
      </c>
      <c r="BD62">
        <f>VLOOKUP(BC62,AY57:BB66,2,FALSE)</f>
        <v>3</v>
      </c>
      <c r="BE62">
        <f>VLOOKUP(BC62,AY57:BB66,3,FALSE)</f>
        <v>-78</v>
      </c>
      <c r="BF62">
        <f>VLOOKUP(BC62,AY57:BB66,4,FALSE)</f>
        <v>175</v>
      </c>
      <c r="BG62" t="str">
        <f>BC62</f>
        <v>LATONEROS</v>
      </c>
      <c r="BH62">
        <f>VLOOKUP(BG62,BC57:BF66,2,FALSE)</f>
        <v>3</v>
      </c>
      <c r="BI62">
        <f>VLOOKUP(BG62,BC57:BF66,3,FALSE)</f>
        <v>-78</v>
      </c>
      <c r="BJ62">
        <f>VLOOKUP(BG62,BC57:BF66,4,FALSE)</f>
        <v>175</v>
      </c>
      <c r="BK62" t="str">
        <f>BG62</f>
        <v>LATONEROS</v>
      </c>
      <c r="BL62">
        <f>VLOOKUP(BK62,BG57:BJ66,2,FALSE)</f>
        <v>3</v>
      </c>
      <c r="BM62">
        <f>VLOOKUP(BK62,BG57:BJ66,3,FALSE)</f>
        <v>-78</v>
      </c>
      <c r="BN62">
        <f>VLOOKUP(BK62,BG57:BJ66,4,FALSE)</f>
        <v>175</v>
      </c>
      <c r="BO62" t="str">
        <f>IF(AND(BL59=BL62,BM59=BM62,BN62&gt;BN59),BK59,BK62)</f>
        <v>LATONEROS</v>
      </c>
      <c r="BP62">
        <f>VLOOKUP(BO62,BK57:BN66,2,FALSE)</f>
        <v>3</v>
      </c>
      <c r="BQ62">
        <f>VLOOKUP(BO62,BK57:BN66,3,FALSE)</f>
        <v>-78</v>
      </c>
      <c r="BR62">
        <f>VLOOKUP(BO62,BK57:BN66,4,FALSE)</f>
        <v>175</v>
      </c>
      <c r="BS62" t="str">
        <f>BO62</f>
        <v>LATONEROS</v>
      </c>
      <c r="BT62">
        <f>VLOOKUP(BS62,BO57:BR66,2,FALSE)</f>
        <v>3</v>
      </c>
      <c r="BU62">
        <f>VLOOKUP(BS62,BO57:BR66,3,FALSE)</f>
        <v>-78</v>
      </c>
      <c r="BV62">
        <f>VLOOKUP(BS62,BO57:BR66,4,FALSE)</f>
        <v>175</v>
      </c>
      <c r="BW62" t="str">
        <f>BS62</f>
        <v>LATONEROS</v>
      </c>
      <c r="BX62">
        <f>VLOOKUP(BW62,BS57:BV66,2,FALSE)</f>
        <v>3</v>
      </c>
      <c r="BY62">
        <f>VLOOKUP(BW62,BS57:BV66,3,FALSE)</f>
        <v>-78</v>
      </c>
      <c r="BZ62">
        <f>VLOOKUP(BW62,BS57:BV66,4,FALSE)</f>
        <v>175</v>
      </c>
      <c r="CA62" t="str">
        <f>IF(AND(BX60=BX62,BY60=BY62,BZ62&gt;BZ60),BW60,BW62)</f>
        <v>LATONEROS</v>
      </c>
      <c r="CB62">
        <f>VLOOKUP(CA62,BW57:BZ66,2,FALSE)</f>
        <v>3</v>
      </c>
      <c r="CC62">
        <f>VLOOKUP(CA62,BW57:BZ66,3,FALSE)</f>
        <v>-78</v>
      </c>
      <c r="CD62">
        <f>VLOOKUP(CA62,BW57:BZ66,4,FALSE)</f>
        <v>175</v>
      </c>
      <c r="CE62" t="str">
        <f>CA62</f>
        <v>LATONEROS</v>
      </c>
      <c r="CF62">
        <f>VLOOKUP(CE62,CA57:CD66,2,FALSE)</f>
        <v>3</v>
      </c>
      <c r="CG62">
        <f>VLOOKUP(CE62,CA57:CD66,3,FALSE)</f>
        <v>-78</v>
      </c>
      <c r="CH62">
        <f>VLOOKUP(CE62,CA57:CD66,4,FALSE)</f>
        <v>175</v>
      </c>
      <c r="CI62" t="str">
        <f>IF(AND(CF61=CF62,CG61=CG62,CH62&gt;CH61),CE61,CE62)</f>
        <v>LATONEROS</v>
      </c>
      <c r="CJ62">
        <f>VLOOKUP(CI62,CE57:CH66,2,FALSE)</f>
        <v>3</v>
      </c>
      <c r="CK62">
        <f>VLOOKUP(CI62,CE57:CH66,3,FALSE)</f>
        <v>-78</v>
      </c>
      <c r="CL62">
        <f>VLOOKUP(CI62,CE57:CH66,4,FALSE)</f>
        <v>175</v>
      </c>
      <c r="CM62" t="str">
        <f>CI62</f>
        <v>LATONEROS</v>
      </c>
      <c r="CN62">
        <f>VLOOKUP(CM62,CI57:CL66,2,FALSE)</f>
        <v>3</v>
      </c>
      <c r="CO62">
        <f>VLOOKUP(CM62,CI57:CL66,3,FALSE)</f>
        <v>-78</v>
      </c>
      <c r="CP62">
        <f>VLOOKUP(CM62,CI57:CL66,4,FALSE)</f>
        <v>175</v>
      </c>
      <c r="CQ62" t="str">
        <f>IF(AND(CN62=CN63,CO62=CO63,CP63&gt;CP62),CM63,CM62)</f>
        <v>LATONEROS</v>
      </c>
      <c r="CR62">
        <f>VLOOKUP(CQ62,CM57:CP66,2,FALSE)</f>
        <v>3</v>
      </c>
      <c r="CS62">
        <f>VLOOKUP(CQ62,CM57:CP66,3,FALSE)</f>
        <v>-78</v>
      </c>
      <c r="CT62">
        <f>VLOOKUP(CQ62,CM57:CP66,4,FALSE)</f>
        <v>175</v>
      </c>
    </row>
    <row r="63" spans="6:98" ht="12.75">
      <c r="F63" t="str">
        <f t="shared" si="107"/>
        <v>BLACK AND WHITE POWER</v>
      </c>
      <c r="J63">
        <f t="shared" si="94"/>
        <v>0</v>
      </c>
      <c r="K63">
        <f t="shared" si="95"/>
        <v>0</v>
      </c>
      <c r="L63">
        <f t="shared" si="96"/>
        <v>120</v>
      </c>
      <c r="M63">
        <f t="shared" si="97"/>
        <v>-120</v>
      </c>
      <c r="O63" t="str">
        <f>F63</f>
        <v>BLACK AND WHITE POWER</v>
      </c>
      <c r="P63">
        <f t="shared" si="98"/>
        <v>0</v>
      </c>
      <c r="Q63">
        <f t="shared" si="99"/>
        <v>-120</v>
      </c>
      <c r="R63">
        <f t="shared" si="100"/>
        <v>0</v>
      </c>
      <c r="S63" t="str">
        <f>O63</f>
        <v>BLACK AND WHITE POWER</v>
      </c>
      <c r="T63">
        <f t="shared" si="101"/>
        <v>0</v>
      </c>
      <c r="U63">
        <f t="shared" si="102"/>
        <v>-120</v>
      </c>
      <c r="V63">
        <f t="shared" si="103"/>
        <v>0</v>
      </c>
      <c r="W63" t="str">
        <f>S63</f>
        <v>BLACK AND WHITE POWER</v>
      </c>
      <c r="X63">
        <f t="shared" si="104"/>
        <v>0</v>
      </c>
      <c r="Y63">
        <f t="shared" si="105"/>
        <v>-120</v>
      </c>
      <c r="Z63">
        <f t="shared" si="106"/>
        <v>0</v>
      </c>
      <c r="AA63" t="str">
        <f>W63</f>
        <v>BLACK AND WHITE POWER</v>
      </c>
      <c r="AB63">
        <f>VLOOKUP(AA63,W57:Z66,2,FALSE)</f>
        <v>0</v>
      </c>
      <c r="AC63">
        <f>VLOOKUP(AA63,W57:Z66,3,FALSE)</f>
        <v>-120</v>
      </c>
      <c r="AD63">
        <f>VLOOKUP(AA63,W57:Z66,4,FALSE)</f>
        <v>0</v>
      </c>
      <c r="AE63" t="str">
        <f>AA63</f>
        <v>BLACK AND WHITE POWER</v>
      </c>
      <c r="AF63">
        <f>VLOOKUP(AE63,AA57:AD66,2,FALSE)</f>
        <v>0</v>
      </c>
      <c r="AG63">
        <f>VLOOKUP(AE63,AA57:AD66,3,FALSE)</f>
        <v>-120</v>
      </c>
      <c r="AH63">
        <f>VLOOKUP(AE63,AA57:AD66,4,FALSE)</f>
        <v>0</v>
      </c>
      <c r="AI63" t="str">
        <f>IF(AND(AF57=AF63,AG57=AG63,AH63&gt;AH57),AE57,AE63)</f>
        <v>BLACK AND WHITE POWER</v>
      </c>
      <c r="AJ63">
        <f>VLOOKUP(AI63,AE57:AH66,2,FALSE)</f>
        <v>0</v>
      </c>
      <c r="AK63">
        <f>VLOOKUP(AI63,AE57:AH66,3,FALSE)</f>
        <v>-120</v>
      </c>
      <c r="AL63">
        <f>VLOOKUP(AI63,AE57:AH66,4,FALSE)</f>
        <v>0</v>
      </c>
      <c r="AM63" t="str">
        <f>AI63</f>
        <v>BLACK AND WHITE POWER</v>
      </c>
      <c r="AN63">
        <f>VLOOKUP(AM63,AI57:AL66,2,FALSE)</f>
        <v>0</v>
      </c>
      <c r="AO63">
        <f>VLOOKUP(AM63,AI57:AL66,3,FALSE)</f>
        <v>-120</v>
      </c>
      <c r="AP63">
        <f>VLOOKUP(AM63,AI57:AL66,4,FALSE)</f>
        <v>0</v>
      </c>
      <c r="AQ63" t="str">
        <f>AM63</f>
        <v>BLACK AND WHITE POWER</v>
      </c>
      <c r="AR63">
        <f>VLOOKUP(AQ63,AM57:AP66,2,FALSE)</f>
        <v>0</v>
      </c>
      <c r="AS63">
        <f>VLOOKUP(AQ63,AM57:AP66,3,FALSE)</f>
        <v>-120</v>
      </c>
      <c r="AT63">
        <f>VLOOKUP(AQ63,AM57:AP66,4,FALSE)</f>
        <v>0</v>
      </c>
      <c r="AU63" t="str">
        <f>AQ63</f>
        <v>BLACK AND WHITE POWER</v>
      </c>
      <c r="AV63">
        <f>VLOOKUP(AU63,AQ57:AT66,2,FALSE)</f>
        <v>0</v>
      </c>
      <c r="AW63">
        <f>VLOOKUP(AU63,AQ57:AT66,3,FALSE)</f>
        <v>-120</v>
      </c>
      <c r="AX63">
        <f>VLOOKUP(AU63,AQ57:AT66,4,FALSE)</f>
        <v>0</v>
      </c>
      <c r="AY63" t="str">
        <f>AU63</f>
        <v>BLACK AND WHITE POWER</v>
      </c>
      <c r="AZ63">
        <f>VLOOKUP(AY63,AU57:AX66,2,FALSE)</f>
        <v>0</v>
      </c>
      <c r="BA63">
        <f>VLOOKUP(AY63,AU57:AX66,3,FALSE)</f>
        <v>-120</v>
      </c>
      <c r="BB63">
        <f>VLOOKUP(AY63,AU57:AX66,4,FALSE)</f>
        <v>0</v>
      </c>
      <c r="BC63" t="str">
        <f>IF(AND(AZ58=AZ63,BA58=BA63,BB63&gt;BB58),AY58,AY63)</f>
        <v>BLACK AND WHITE POWER</v>
      </c>
      <c r="BD63">
        <f>VLOOKUP(BC63,AY57:BB66,2,FALSE)</f>
        <v>0</v>
      </c>
      <c r="BE63">
        <f>VLOOKUP(BC63,AY57:BB66,3,FALSE)</f>
        <v>-120</v>
      </c>
      <c r="BF63">
        <f>VLOOKUP(BC63,AY57:BB66,4,FALSE)</f>
        <v>0</v>
      </c>
      <c r="BG63" t="str">
        <f>BC63</f>
        <v>BLACK AND WHITE POWER</v>
      </c>
      <c r="BH63">
        <f>VLOOKUP(BG63,BC57:BF66,2,FALSE)</f>
        <v>0</v>
      </c>
      <c r="BI63">
        <f>VLOOKUP(BG63,BC57:BF66,3,FALSE)</f>
        <v>-120</v>
      </c>
      <c r="BJ63">
        <f>VLOOKUP(BG63,BC57:BF66,4,FALSE)</f>
        <v>0</v>
      </c>
      <c r="BK63" t="str">
        <f>BG63</f>
        <v>BLACK AND WHITE POWER</v>
      </c>
      <c r="BL63">
        <f>VLOOKUP(BK63,BG57:BJ66,2,FALSE)</f>
        <v>0</v>
      </c>
      <c r="BM63">
        <f>VLOOKUP(BK63,BG57:BJ66,3,FALSE)</f>
        <v>-120</v>
      </c>
      <c r="BN63">
        <f>VLOOKUP(BK63,BG57:BJ66,4,FALSE)</f>
        <v>0</v>
      </c>
      <c r="BO63" t="str">
        <f>BK63</f>
        <v>BLACK AND WHITE POWER</v>
      </c>
      <c r="BP63">
        <f>VLOOKUP(BO63,BK57:BN66,2,FALSE)</f>
        <v>0</v>
      </c>
      <c r="BQ63">
        <f>VLOOKUP(BO63,BK57:BN66,3,FALSE)</f>
        <v>-120</v>
      </c>
      <c r="BR63">
        <f>VLOOKUP(BO63,BK57:BN66,4,FALSE)</f>
        <v>0</v>
      </c>
      <c r="BS63" t="str">
        <f>IF(AND(BP59=BP63,BQ59=BQ63,BR63&gt;BR59),BO59,BO63)</f>
        <v>BLACK AND WHITE POWER</v>
      </c>
      <c r="BT63">
        <f>VLOOKUP(BS63,BO57:BR66,2,FALSE)</f>
        <v>0</v>
      </c>
      <c r="BU63">
        <f>VLOOKUP(BS63,BO57:BR66,3,FALSE)</f>
        <v>-120</v>
      </c>
      <c r="BV63">
        <f>VLOOKUP(BS63,BO57:BR66,4,FALSE)</f>
        <v>0</v>
      </c>
      <c r="BW63" t="str">
        <f>BS63</f>
        <v>BLACK AND WHITE POWER</v>
      </c>
      <c r="BX63">
        <f>VLOOKUP(BW63,BS57:BV66,2,FALSE)</f>
        <v>0</v>
      </c>
      <c r="BY63">
        <f>VLOOKUP(BW63,BS57:BV66,3,FALSE)</f>
        <v>-120</v>
      </c>
      <c r="BZ63">
        <f>VLOOKUP(BW63,BS57:BV66,4,FALSE)</f>
        <v>0</v>
      </c>
      <c r="CA63" t="str">
        <f>BW63</f>
        <v>BLACK AND WHITE POWER</v>
      </c>
      <c r="CB63">
        <f>VLOOKUP(CA63,BW57:BZ66,2,FALSE)</f>
        <v>0</v>
      </c>
      <c r="CC63">
        <f>VLOOKUP(CA63,BW57:BZ66,3,FALSE)</f>
        <v>-120</v>
      </c>
      <c r="CD63">
        <f>VLOOKUP(CA63,BW57:BZ66,4,FALSE)</f>
        <v>0</v>
      </c>
      <c r="CE63" t="str">
        <f>IF(AND(CB60=CB63,CC60=CC63,CD63&gt;CD60),CA60,CA63)</f>
        <v>BLACK AND WHITE POWER</v>
      </c>
      <c r="CF63">
        <f>VLOOKUP(CE63,CA57:CD66,2,FALSE)</f>
        <v>0</v>
      </c>
      <c r="CG63">
        <f>VLOOKUP(CE63,CA57:CD66,3,FALSE)</f>
        <v>-120</v>
      </c>
      <c r="CH63">
        <f>VLOOKUP(CE63,CA57:CD66,4,FALSE)</f>
        <v>0</v>
      </c>
      <c r="CI63" t="str">
        <f>CE63</f>
        <v>BLACK AND WHITE POWER</v>
      </c>
      <c r="CJ63">
        <f>VLOOKUP(CI63,CE57:CH66,2,FALSE)</f>
        <v>0</v>
      </c>
      <c r="CK63">
        <f>VLOOKUP(CI63,CE57:CH66,3,FALSE)</f>
        <v>-120</v>
      </c>
      <c r="CL63">
        <f>VLOOKUP(CI63,CE57:CH66,4,FALSE)</f>
        <v>0</v>
      </c>
      <c r="CM63" t="str">
        <f>IF(AND(CJ61=CJ63,CK61=CK63,CL63&gt;CL61),CI61,CI63)</f>
        <v>BLACK AND WHITE POWER</v>
      </c>
      <c r="CN63">
        <f>VLOOKUP(CM63,CI57:CL66,2,FALSE)</f>
        <v>0</v>
      </c>
      <c r="CO63">
        <f>VLOOKUP(CM63,CI57:CL66,3,FALSE)</f>
        <v>-120</v>
      </c>
      <c r="CP63">
        <f>VLOOKUP(CM63,CI57:CL66,4,FALSE)</f>
        <v>0</v>
      </c>
      <c r="CQ63" t="str">
        <f>IF(AND(CN62=CN63,CO62=CO63,CP63&gt;CP62),CM62,CM63)</f>
        <v>BLACK AND WHITE POWER</v>
      </c>
      <c r="CR63">
        <f>VLOOKUP(CQ63,CM57:CP66,2,FALSE)</f>
        <v>0</v>
      </c>
      <c r="CS63">
        <f>VLOOKUP(CQ63,CM57:CP66,3,FALSE)</f>
        <v>-120</v>
      </c>
      <c r="CT63">
        <f>VLOOKUP(CQ63,CM57:CP66,4,FALSE)</f>
        <v>0</v>
      </c>
    </row>
    <row r="68" ht="12.75">
      <c r="F68" t="s">
        <v>36</v>
      </c>
    </row>
    <row r="69" spans="6:13" ht="12.75">
      <c r="F69" t="str">
        <f>CQ57</f>
        <v>BALLERS</v>
      </c>
      <c r="G69">
        <f aca="true" t="shared" si="108" ref="G69:G75">VLOOKUP(F69,$F$33:$M$42,2,FALSE)</f>
        <v>6</v>
      </c>
      <c r="H69">
        <f aca="true" t="shared" si="109" ref="H69:H75">VLOOKUP(F69,$F$33:$M$42,3,FALSE)</f>
        <v>6</v>
      </c>
      <c r="I69">
        <f aca="true" t="shared" si="110" ref="I69:I75">VLOOKUP(F69,$F$33:$M$42,4,FALSE)</f>
        <v>0</v>
      </c>
      <c r="J69">
        <f aca="true" t="shared" si="111" ref="J69:J75">VLOOKUP(F69,$F$33:$M$42,5,FALSE)</f>
        <v>0</v>
      </c>
      <c r="K69">
        <f aca="true" t="shared" si="112" ref="K69:K75">VLOOKUP(F69,$F$33:$M$42,6,FALSE)</f>
        <v>324</v>
      </c>
      <c r="L69">
        <f aca="true" t="shared" si="113" ref="L69:L75">VLOOKUP(F69,$F$33:$M$42,7,FALSE)</f>
        <v>183</v>
      </c>
      <c r="M69">
        <f aca="true" t="shared" si="114" ref="M69:M75">VLOOKUP(F69,$F$33:$M$42,8,FALSE)</f>
        <v>18</v>
      </c>
    </row>
    <row r="70" spans="6:13" ht="12.75">
      <c r="F70" t="str">
        <f aca="true" t="shared" si="115" ref="F70:F75">CQ58</f>
        <v>CANELA PASIÓN</v>
      </c>
      <c r="G70">
        <f t="shared" si="108"/>
        <v>6</v>
      </c>
      <c r="H70">
        <f t="shared" si="109"/>
        <v>5</v>
      </c>
      <c r="I70">
        <f t="shared" si="110"/>
        <v>0</v>
      </c>
      <c r="J70">
        <f t="shared" si="111"/>
        <v>1</v>
      </c>
      <c r="K70">
        <f t="shared" si="112"/>
        <v>266</v>
      </c>
      <c r="L70">
        <f t="shared" si="113"/>
        <v>206</v>
      </c>
      <c r="M70">
        <f t="shared" si="114"/>
        <v>15</v>
      </c>
    </row>
    <row r="71" spans="6:13" ht="12.75">
      <c r="F71" t="str">
        <f t="shared" si="115"/>
        <v>BASQUETEROS UN</v>
      </c>
      <c r="G71">
        <f t="shared" si="108"/>
        <v>6</v>
      </c>
      <c r="H71">
        <f t="shared" si="109"/>
        <v>4</v>
      </c>
      <c r="I71">
        <f t="shared" si="110"/>
        <v>0</v>
      </c>
      <c r="J71">
        <f t="shared" si="111"/>
        <v>2</v>
      </c>
      <c r="K71">
        <f t="shared" si="112"/>
        <v>330</v>
      </c>
      <c r="L71">
        <f t="shared" si="113"/>
        <v>185</v>
      </c>
      <c r="M71">
        <f t="shared" si="114"/>
        <v>12</v>
      </c>
    </row>
    <row r="72" spans="6:13" ht="12.75">
      <c r="F72" t="str">
        <f t="shared" si="115"/>
        <v>CIENCIAS II</v>
      </c>
      <c r="G72">
        <f t="shared" si="108"/>
        <v>6</v>
      </c>
      <c r="H72">
        <f t="shared" si="109"/>
        <v>3</v>
      </c>
      <c r="I72">
        <f t="shared" si="110"/>
        <v>0</v>
      </c>
      <c r="J72">
        <f t="shared" si="111"/>
        <v>3</v>
      </c>
      <c r="K72">
        <f t="shared" si="112"/>
        <v>137</v>
      </c>
      <c r="L72">
        <f t="shared" si="113"/>
        <v>203</v>
      </c>
      <c r="M72">
        <f t="shared" si="114"/>
        <v>9</v>
      </c>
    </row>
    <row r="73" spans="6:13" ht="12.75">
      <c r="F73" t="str">
        <f t="shared" si="115"/>
        <v>MAÑANA LE PAGO</v>
      </c>
      <c r="G73">
        <f t="shared" si="108"/>
        <v>6</v>
      </c>
      <c r="H73">
        <f t="shared" si="109"/>
        <v>2</v>
      </c>
      <c r="I73">
        <f t="shared" si="110"/>
        <v>0</v>
      </c>
      <c r="J73">
        <f t="shared" si="111"/>
        <v>4</v>
      </c>
      <c r="K73">
        <f t="shared" si="112"/>
        <v>168</v>
      </c>
      <c r="L73">
        <f t="shared" si="113"/>
        <v>250</v>
      </c>
      <c r="M73">
        <f t="shared" si="114"/>
        <v>6</v>
      </c>
    </row>
    <row r="74" spans="6:13" ht="12.75">
      <c r="F74" t="str">
        <f t="shared" si="115"/>
        <v>LATONEROS</v>
      </c>
      <c r="G74">
        <f t="shared" si="108"/>
        <v>6</v>
      </c>
      <c r="H74">
        <f t="shared" si="109"/>
        <v>1</v>
      </c>
      <c r="I74">
        <f t="shared" si="110"/>
        <v>0</v>
      </c>
      <c r="J74">
        <f t="shared" si="111"/>
        <v>5</v>
      </c>
      <c r="K74">
        <f t="shared" si="112"/>
        <v>175</v>
      </c>
      <c r="L74">
        <f t="shared" si="113"/>
        <v>253</v>
      </c>
      <c r="M74">
        <f t="shared" si="114"/>
        <v>3</v>
      </c>
    </row>
    <row r="75" spans="6:13" ht="12.75">
      <c r="F75" t="str">
        <f t="shared" si="115"/>
        <v>BLACK AND WHITE POWER</v>
      </c>
      <c r="G75">
        <f t="shared" si="108"/>
        <v>6</v>
      </c>
      <c r="H75">
        <f t="shared" si="109"/>
        <v>0</v>
      </c>
      <c r="I75">
        <f t="shared" si="110"/>
        <v>0</v>
      </c>
      <c r="J75">
        <f t="shared" si="111"/>
        <v>6</v>
      </c>
      <c r="K75">
        <f t="shared" si="112"/>
        <v>0</v>
      </c>
      <c r="L75">
        <f t="shared" si="113"/>
        <v>120</v>
      </c>
      <c r="M75">
        <f t="shared" si="114"/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T7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B3" sqref="B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49" ht="12.75">
      <c r="A2" s="411" t="s">
        <v>37</v>
      </c>
      <c r="B2" s="411"/>
      <c r="C2" s="411"/>
      <c r="D2" s="411"/>
      <c r="E2" s="411"/>
      <c r="G2" t="str">
        <f>IF('- B -'!Q7&lt;&gt;"",'- B -'!Q7,"")</f>
        <v>LOS JUECES</v>
      </c>
      <c r="N2" t="str">
        <f>IF('- B -'!Q9&lt;&gt;"",'- B -'!Q9,"")</f>
        <v>FCE</v>
      </c>
      <c r="U2" t="str">
        <f>IF('- B -'!Q11&lt;&gt;"",'- B -'!Q11,"")</f>
        <v>SPARSES</v>
      </c>
      <c r="AB2" t="str">
        <f>IF('- B -'!Q13&lt;&gt;"",'- B -'!Q13,"")</f>
        <v>CIENCIAS I</v>
      </c>
      <c r="AI2" t="str">
        <f>IF('- B -'!Q15&lt;&gt;"",'- B -'!Q15,"")</f>
        <v>SCORPIONS</v>
      </c>
      <c r="AP2" t="str">
        <f>IF('- B -'!Q17&lt;&gt;"",'- B -'!Q17,"")</f>
        <v>UNALAKERS</v>
      </c>
      <c r="AW2" t="str">
        <f>IF('- B -'!Q19&lt;&gt;"",'- B -'!Q19,"")</f>
        <v>OWLS</v>
      </c>
    </row>
    <row r="3" spans="6:54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ht="12.75">
      <c r="A4" s="2" t="str">
        <f>'- B -'!B6</f>
        <v>LOS JUECES</v>
      </c>
      <c r="B4" s="1">
        <f>IF('- B -'!C6&lt;&gt;"",'- B -'!C6,"")</f>
        <v>67</v>
      </c>
      <c r="C4" s="1" t="str">
        <f>'- B -'!D6</f>
        <v>-</v>
      </c>
      <c r="D4" s="1">
        <f>IF('- B -'!E6&lt;&gt;"",'- B -'!E6,"")</f>
        <v>31</v>
      </c>
      <c r="E4" s="3" t="str">
        <f>'- B -'!F6</f>
        <v>FCE</v>
      </c>
      <c r="F4" s="1">
        <f>COUNTBLANK('- B -'!C6:'- B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1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67</v>
      </c>
      <c r="L4">
        <f aca="true" t="shared" si="5" ref="L4:L9">IF(F4&gt;0,0,IF($A4=$G$2,$D4,IF($E4=$G$2,$B4,0)))</f>
        <v>31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1</v>
      </c>
      <c r="R4">
        <f aca="true" t="shared" si="10" ref="R4:R9">IF(F4&gt;0,0,IF($A4=$N$2,$B4,IF($E4=$N$2,$D4,0)))</f>
        <v>31</v>
      </c>
      <c r="S4">
        <f aca="true" t="shared" si="11" ref="S4:S9">IF(F4&gt;0,0,IF($A4=$N$2,$D4,IF($E4=$N$2,$B4,0)))</f>
        <v>67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  <c r="AI4">
        <f>IF(AND(F4=0,OR($A4=$AI$2,$E4=$AI$2)),1,0)</f>
        <v>0</v>
      </c>
      <c r="AJ4">
        <f>IF(AND(F4=0,OR(AND($A4=$AI$2,$B4&gt;$D4),AND($E4=$AI$2,$D4&gt;$B4))),1,0)</f>
        <v>0</v>
      </c>
      <c r="AK4">
        <f>IF(AND(F4=0,AI4=1,$B4=$D4),1,0)</f>
        <v>0</v>
      </c>
      <c r="AL4">
        <f>IF(AND(F4=0,OR(AND($A4=$AI$2,$B4&lt;$D4),AND($E4=$AI$2,$D4&lt;$B4))),1,0)</f>
        <v>0</v>
      </c>
      <c r="AM4">
        <f>IF(F4&gt;0,0,IF($A4=$AI$2,$B4,IF($E4=$AI$2,$D4,0)))</f>
        <v>0</v>
      </c>
      <c r="AN4">
        <f>IF(F4&gt;0,0,IF($A4=$AI$2,$D4,IF($E4=$AI$2,$B4,0)))</f>
        <v>0</v>
      </c>
      <c r="AP4">
        <f>IF(AND(F4=0,OR($A4=$AP$2,$E4=$AP$2)),1,0)</f>
        <v>0</v>
      </c>
      <c r="AQ4">
        <f>IF(AND(F4=0,OR(AND($A4=$AP$2,$B4&gt;$D4),AND($E4=$AP$2,$D4&gt;$B4))),1,0)</f>
        <v>0</v>
      </c>
      <c r="AR4">
        <f>IF(AND(F4=0,AP4=1,$B4=$D4),1,0)</f>
        <v>0</v>
      </c>
      <c r="AS4">
        <f>IF(AND(F4=0,OR(AND($A4=$AP$2,$B4&lt;$D4),AND($E4=$AP$2,$D4&lt;$B4))),1,0)</f>
        <v>0</v>
      </c>
      <c r="AT4">
        <f>IF(F4&gt;0,0,IF($A4=$AP$2,$B4,IF($E4=$AP$2,$D4,0)))</f>
        <v>0</v>
      </c>
      <c r="AU4">
        <f>IF(F4&gt;0,0,IF($A4=$AP$2,$D4,IF($E4=$AP$2,$B4,0)))</f>
        <v>0</v>
      </c>
      <c r="AW4">
        <f>IF(AND(F4=0,OR($A4=$AW$2,$E4=$AW$2)),1,0)</f>
        <v>0</v>
      </c>
      <c r="AX4">
        <f>IF(AND(F4=0,OR(AND($A4=$AW$2,$B4&gt;$D4),AND($E4=$AW$2,$D4&gt;$B4))),1,0)</f>
        <v>0</v>
      </c>
      <c r="AY4">
        <f>IF(AND(F4=0,AW4=1,$B4=$D4),1,0)</f>
        <v>0</v>
      </c>
      <c r="AZ4">
        <f>IF(AND(F4=0,OR(AND($A4=$AW$2,$B4&lt;$D4),AND($E4=$AW$2,$D4&lt;$B4))),1,0)</f>
        <v>0</v>
      </c>
      <c r="BA4">
        <f>IF(F4&gt;0,0,IF($A4=$AW$2,$B4,IF($E4=$AW$2,$D4,0)))</f>
        <v>0</v>
      </c>
      <c r="BB4">
        <f>IF(F4&gt;0,0,IF($A4=$AW$2,$D4,IF($E4=$AW$2,$B4,0)))</f>
        <v>0</v>
      </c>
    </row>
    <row r="5" spans="1:54" ht="12.75">
      <c r="A5" s="2" t="str">
        <f>'- B -'!B7</f>
        <v>SPARSES</v>
      </c>
      <c r="B5" s="174">
        <f>IF('- B -'!C7&lt;&gt;"",'- B -'!C7,"")</f>
        <v>9</v>
      </c>
      <c r="C5" s="174" t="str">
        <f>'- B -'!D7</f>
        <v>-</v>
      </c>
      <c r="D5" s="174">
        <f>IF('- B -'!E7&lt;&gt;"",'- B -'!E7,"")</f>
        <v>59</v>
      </c>
      <c r="E5" s="3" t="str">
        <f>'- B -'!F7</f>
        <v>CIENCIAS I</v>
      </c>
      <c r="F5" s="174">
        <f>COUNTBLANK('- B -'!C7:'- B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1</v>
      </c>
      <c r="V5">
        <f t="shared" si="13"/>
        <v>0</v>
      </c>
      <c r="W5">
        <f t="shared" si="14"/>
        <v>0</v>
      </c>
      <c r="X5">
        <f t="shared" si="15"/>
        <v>1</v>
      </c>
      <c r="Y5">
        <f t="shared" si="16"/>
        <v>9</v>
      </c>
      <c r="Z5">
        <f t="shared" si="17"/>
        <v>59</v>
      </c>
      <c r="AB5">
        <f t="shared" si="18"/>
        <v>1</v>
      </c>
      <c r="AC5">
        <f t="shared" si="19"/>
        <v>1</v>
      </c>
      <c r="AD5">
        <f t="shared" si="20"/>
        <v>0</v>
      </c>
      <c r="AE5">
        <f t="shared" si="21"/>
        <v>0</v>
      </c>
      <c r="AF5">
        <f t="shared" si="22"/>
        <v>59</v>
      </c>
      <c r="AG5">
        <f t="shared" si="23"/>
        <v>9</v>
      </c>
      <c r="AI5">
        <f aca="true" t="shared" si="24" ref="AI5:AI24">IF(AND(F5=0,OR($A5=$AI$2,$E5=$AI$2)),1,0)</f>
        <v>0</v>
      </c>
      <c r="AJ5">
        <f aca="true" t="shared" si="25" ref="AJ5:AJ24">IF(AND(F5=0,OR(AND($A5=$AI$2,$B5&gt;$D5),AND($E5=$AI$2,$D5&gt;$B5))),1,0)</f>
        <v>0</v>
      </c>
      <c r="AK5">
        <f aca="true" t="shared" si="26" ref="AK5:AK24">IF(AND(F5=0,AI5=1,$B5=$D5),1,0)</f>
        <v>0</v>
      </c>
      <c r="AL5">
        <f aca="true" t="shared" si="27" ref="AL5:AL24">IF(AND(F5=0,OR(AND($A5=$AI$2,$B5&lt;$D5),AND($E5=$AI$2,$D5&lt;$B5))),1,0)</f>
        <v>0</v>
      </c>
      <c r="AM5">
        <f aca="true" t="shared" si="28" ref="AM5:AM24">IF(F5&gt;0,0,IF($A5=$AI$2,$B5,IF($E5=$AI$2,$D5,0)))</f>
        <v>0</v>
      </c>
      <c r="AN5">
        <f aca="true" t="shared" si="29" ref="AN5:AN24">IF(F5&gt;0,0,IF($A5=$AI$2,$D5,IF($E5=$AI$2,$B5,0)))</f>
        <v>0</v>
      </c>
      <c r="AP5">
        <f aca="true" t="shared" si="30" ref="AP5:AP24">IF(AND(F5=0,OR($A5=$AP$2,$E5=$AP$2)),1,0)</f>
        <v>0</v>
      </c>
      <c r="AQ5">
        <f aca="true" t="shared" si="31" ref="AQ5:AQ24">IF(AND(F5=0,OR(AND($A5=$AP$2,$B5&gt;$D5),AND($E5=$AP$2,$D5&gt;$B5))),1,0)</f>
        <v>0</v>
      </c>
      <c r="AR5">
        <f aca="true" t="shared" si="32" ref="AR5:AR24">IF(AND(F5=0,AP5=1,$B5=$D5),1,0)</f>
        <v>0</v>
      </c>
      <c r="AS5">
        <f aca="true" t="shared" si="33" ref="AS5:AS24">IF(AND(F5=0,OR(AND($A5=$AP$2,$B5&lt;$D5),AND($E5=$AP$2,$D5&lt;$B5))),1,0)</f>
        <v>0</v>
      </c>
      <c r="AT5">
        <f aca="true" t="shared" si="34" ref="AT5:AT24">IF(F5&gt;0,0,IF($A5=$AP$2,$B5,IF($E5=$AP$2,$D5,0)))</f>
        <v>0</v>
      </c>
      <c r="AU5">
        <f aca="true" t="shared" si="35" ref="AU5:AU24">IF(F5&gt;0,0,IF($A5=$AP$2,$D5,IF($E5=$AP$2,$B5,0)))</f>
        <v>0</v>
      </c>
      <c r="AW5">
        <f aca="true" t="shared" si="36" ref="AW5:AW24">IF(AND(F5=0,OR($A5=$AW$2,$E5=$AW$2)),1,0)</f>
        <v>0</v>
      </c>
      <c r="AX5">
        <f aca="true" t="shared" si="37" ref="AX5:AX24">IF(AND(F5=0,OR(AND($A5=$AW$2,$B5&gt;$D5),AND($E5=$AW$2,$D5&gt;$B5))),1,0)</f>
        <v>0</v>
      </c>
      <c r="AY5">
        <f aca="true" t="shared" si="38" ref="AY5:AY24">IF(AND(F5=0,AW5=1,$B5=$D5),1,0)</f>
        <v>0</v>
      </c>
      <c r="AZ5">
        <f aca="true" t="shared" si="39" ref="AZ5:AZ24">IF(AND(F5=0,OR(AND($A5=$AW$2,$B5&lt;$D5),AND($E5=$AW$2,$D5&lt;$B5))),1,0)</f>
        <v>0</v>
      </c>
      <c r="BA5">
        <f aca="true" t="shared" si="40" ref="BA5:BA24">IF(F5&gt;0,0,IF($A5=$AW$2,$B5,IF($E5=$AW$2,$D5,0)))</f>
        <v>0</v>
      </c>
      <c r="BB5">
        <f aca="true" t="shared" si="41" ref="BB5:BB24">IF(F5&gt;0,0,IF($A5=$AW$2,$D5,IF($E5=$AW$2,$B5,0)))</f>
        <v>0</v>
      </c>
    </row>
    <row r="6" spans="1:54" ht="12.75">
      <c r="A6" s="2" t="str">
        <f>'- B -'!B8</f>
        <v>SCORPIONS</v>
      </c>
      <c r="B6" s="174">
        <f>IF('- B -'!C8&lt;&gt;"",'- B -'!C8,"")</f>
        <v>20</v>
      </c>
      <c r="C6" s="174" t="str">
        <f>'- B -'!D8</f>
        <v>-</v>
      </c>
      <c r="D6" s="174">
        <f>IF('- B -'!E8&lt;&gt;"",'- B -'!E8,"")</f>
        <v>0</v>
      </c>
      <c r="E6" s="3" t="str">
        <f>'- B -'!F8</f>
        <v>UNALAKERS</v>
      </c>
      <c r="F6" s="174">
        <f>COUNTBLANK('- B -'!C8:'- B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  <c r="AI6">
        <f t="shared" si="24"/>
        <v>1</v>
      </c>
      <c r="AJ6">
        <f t="shared" si="25"/>
        <v>1</v>
      </c>
      <c r="AK6">
        <f t="shared" si="26"/>
        <v>0</v>
      </c>
      <c r="AL6">
        <f t="shared" si="27"/>
        <v>0</v>
      </c>
      <c r="AM6">
        <f t="shared" si="28"/>
        <v>20</v>
      </c>
      <c r="AN6">
        <f t="shared" si="29"/>
        <v>0</v>
      </c>
      <c r="AP6">
        <f t="shared" si="30"/>
        <v>1</v>
      </c>
      <c r="AQ6">
        <f t="shared" si="31"/>
        <v>0</v>
      </c>
      <c r="AR6">
        <f t="shared" si="32"/>
        <v>0</v>
      </c>
      <c r="AS6">
        <f t="shared" si="33"/>
        <v>1</v>
      </c>
      <c r="AT6">
        <f t="shared" si="34"/>
        <v>0</v>
      </c>
      <c r="AU6">
        <f t="shared" si="35"/>
        <v>20</v>
      </c>
      <c r="AW6">
        <f t="shared" si="36"/>
        <v>0</v>
      </c>
      <c r="AX6">
        <f t="shared" si="37"/>
        <v>0</v>
      </c>
      <c r="AY6">
        <f t="shared" si="38"/>
        <v>0</v>
      </c>
      <c r="AZ6">
        <f t="shared" si="39"/>
        <v>0</v>
      </c>
      <c r="BA6">
        <f t="shared" si="40"/>
        <v>0</v>
      </c>
      <c r="BB6">
        <f t="shared" si="41"/>
        <v>0</v>
      </c>
    </row>
    <row r="7" spans="1:54" ht="12.75">
      <c r="A7" s="2" t="str">
        <f>'- B -'!B9</f>
        <v>LOS JUECES</v>
      </c>
      <c r="B7" s="174">
        <f>IF('- B -'!C9&lt;&gt;"",'- B -'!C9,"")</f>
        <v>84</v>
      </c>
      <c r="C7" s="174" t="str">
        <f>'- B -'!D9</f>
        <v>-</v>
      </c>
      <c r="D7" s="174">
        <f>IF('- B -'!E9&lt;&gt;"",'- B -'!E9,"")</f>
        <v>14</v>
      </c>
      <c r="E7" s="3" t="str">
        <f>'- B -'!F9</f>
        <v>SPARSES</v>
      </c>
      <c r="F7" s="174">
        <f>COUNTBLANK('- B -'!C9:'- B -'!E9)</f>
        <v>0</v>
      </c>
      <c r="G7">
        <f t="shared" si="0"/>
        <v>1</v>
      </c>
      <c r="H7">
        <f t="shared" si="1"/>
        <v>1</v>
      </c>
      <c r="I7">
        <f t="shared" si="2"/>
        <v>0</v>
      </c>
      <c r="J7">
        <f t="shared" si="3"/>
        <v>0</v>
      </c>
      <c r="K7">
        <f t="shared" si="4"/>
        <v>84</v>
      </c>
      <c r="L7">
        <f t="shared" si="5"/>
        <v>14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0</v>
      </c>
      <c r="W7">
        <f t="shared" si="14"/>
        <v>0</v>
      </c>
      <c r="X7">
        <f t="shared" si="15"/>
        <v>1</v>
      </c>
      <c r="Y7">
        <f t="shared" si="16"/>
        <v>14</v>
      </c>
      <c r="Z7">
        <f t="shared" si="17"/>
        <v>84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  <c r="AI7">
        <f t="shared" si="24"/>
        <v>0</v>
      </c>
      <c r="AJ7">
        <f t="shared" si="25"/>
        <v>0</v>
      </c>
      <c r="AK7">
        <f t="shared" si="26"/>
        <v>0</v>
      </c>
      <c r="AL7">
        <f t="shared" si="27"/>
        <v>0</v>
      </c>
      <c r="AM7">
        <f t="shared" si="28"/>
        <v>0</v>
      </c>
      <c r="AN7">
        <f t="shared" si="29"/>
        <v>0</v>
      </c>
      <c r="AP7">
        <f t="shared" si="30"/>
        <v>0</v>
      </c>
      <c r="AQ7">
        <f t="shared" si="31"/>
        <v>0</v>
      </c>
      <c r="AR7">
        <f t="shared" si="32"/>
        <v>0</v>
      </c>
      <c r="AS7">
        <f t="shared" si="33"/>
        <v>0</v>
      </c>
      <c r="AT7">
        <f t="shared" si="34"/>
        <v>0</v>
      </c>
      <c r="AU7">
        <f t="shared" si="35"/>
        <v>0</v>
      </c>
      <c r="AW7">
        <f t="shared" si="36"/>
        <v>0</v>
      </c>
      <c r="AX7">
        <f t="shared" si="37"/>
        <v>0</v>
      </c>
      <c r="AY7">
        <f t="shared" si="38"/>
        <v>0</v>
      </c>
      <c r="AZ7">
        <f t="shared" si="39"/>
        <v>0</v>
      </c>
      <c r="BA7">
        <f t="shared" si="40"/>
        <v>0</v>
      </c>
      <c r="BB7">
        <f t="shared" si="41"/>
        <v>0</v>
      </c>
    </row>
    <row r="8" spans="1:54" ht="12.75">
      <c r="A8" s="2" t="str">
        <f>'- B -'!B10</f>
        <v>FCE</v>
      </c>
      <c r="B8" s="174">
        <f>IF('- B -'!C10&lt;&gt;"",'- B -'!C10,"")</f>
        <v>61</v>
      </c>
      <c r="C8" s="174" t="str">
        <f>'- B -'!D10</f>
        <v>-</v>
      </c>
      <c r="D8" s="174">
        <f>IF('- B -'!E10&lt;&gt;"",'- B -'!E10,"")</f>
        <v>27</v>
      </c>
      <c r="E8" s="3" t="str">
        <f>'- B -'!F10</f>
        <v>SCORPIONS</v>
      </c>
      <c r="F8" s="174">
        <f>COUNTBLANK('- B -'!C10:'- B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1</v>
      </c>
      <c r="P8">
        <f t="shared" si="8"/>
        <v>0</v>
      </c>
      <c r="Q8">
        <f t="shared" si="9"/>
        <v>0</v>
      </c>
      <c r="R8">
        <f t="shared" si="10"/>
        <v>61</v>
      </c>
      <c r="S8">
        <f t="shared" si="11"/>
        <v>27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  <c r="AI8">
        <f t="shared" si="24"/>
        <v>1</v>
      </c>
      <c r="AJ8">
        <f t="shared" si="25"/>
        <v>0</v>
      </c>
      <c r="AK8">
        <f t="shared" si="26"/>
        <v>0</v>
      </c>
      <c r="AL8">
        <f t="shared" si="27"/>
        <v>1</v>
      </c>
      <c r="AM8">
        <f t="shared" si="28"/>
        <v>27</v>
      </c>
      <c r="AN8">
        <f t="shared" si="29"/>
        <v>61</v>
      </c>
      <c r="AP8">
        <f t="shared" si="30"/>
        <v>0</v>
      </c>
      <c r="AQ8">
        <f t="shared" si="31"/>
        <v>0</v>
      </c>
      <c r="AR8">
        <f t="shared" si="32"/>
        <v>0</v>
      </c>
      <c r="AS8">
        <f t="shared" si="33"/>
        <v>0</v>
      </c>
      <c r="AT8">
        <f t="shared" si="34"/>
        <v>0</v>
      </c>
      <c r="AU8">
        <f t="shared" si="35"/>
        <v>0</v>
      </c>
      <c r="AW8">
        <f t="shared" si="36"/>
        <v>0</v>
      </c>
      <c r="AX8">
        <f t="shared" si="37"/>
        <v>0</v>
      </c>
      <c r="AY8">
        <f t="shared" si="38"/>
        <v>0</v>
      </c>
      <c r="AZ8">
        <f t="shared" si="39"/>
        <v>0</v>
      </c>
      <c r="BA8">
        <f t="shared" si="40"/>
        <v>0</v>
      </c>
      <c r="BB8">
        <f t="shared" si="41"/>
        <v>0</v>
      </c>
    </row>
    <row r="9" spans="1:54" ht="12.75">
      <c r="A9" s="2" t="str">
        <f>'- B -'!B11</f>
        <v>CIENCIAS I</v>
      </c>
      <c r="B9" s="174">
        <f>IF('- B -'!C11&lt;&gt;"",'- B -'!C11,"")</f>
        <v>99</v>
      </c>
      <c r="C9" s="174" t="str">
        <f>'- B -'!D11</f>
        <v>-</v>
      </c>
      <c r="D9" s="174">
        <f>IF('- B -'!E11&lt;&gt;"",'- B -'!E11,"")</f>
        <v>7</v>
      </c>
      <c r="E9" s="3" t="str">
        <f>'- B -'!F11</f>
        <v>OWLS</v>
      </c>
      <c r="F9" s="174">
        <f>COUNTBLANK('- B -'!C11:'- B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1</v>
      </c>
      <c r="AC9">
        <f t="shared" si="19"/>
        <v>1</v>
      </c>
      <c r="AD9">
        <f t="shared" si="20"/>
        <v>0</v>
      </c>
      <c r="AE9">
        <f t="shared" si="21"/>
        <v>0</v>
      </c>
      <c r="AF9">
        <f t="shared" si="22"/>
        <v>99</v>
      </c>
      <c r="AG9">
        <f t="shared" si="23"/>
        <v>7</v>
      </c>
      <c r="AI9">
        <f t="shared" si="24"/>
        <v>0</v>
      </c>
      <c r="AJ9">
        <f t="shared" si="25"/>
        <v>0</v>
      </c>
      <c r="AK9">
        <f t="shared" si="26"/>
        <v>0</v>
      </c>
      <c r="AL9">
        <f t="shared" si="27"/>
        <v>0</v>
      </c>
      <c r="AM9">
        <f t="shared" si="28"/>
        <v>0</v>
      </c>
      <c r="AN9">
        <f t="shared" si="29"/>
        <v>0</v>
      </c>
      <c r="AP9">
        <f t="shared" si="30"/>
        <v>0</v>
      </c>
      <c r="AQ9">
        <f t="shared" si="31"/>
        <v>0</v>
      </c>
      <c r="AR9">
        <f t="shared" si="32"/>
        <v>0</v>
      </c>
      <c r="AS9">
        <f t="shared" si="33"/>
        <v>0</v>
      </c>
      <c r="AT9">
        <f t="shared" si="34"/>
        <v>0</v>
      </c>
      <c r="AU9">
        <f t="shared" si="35"/>
        <v>0</v>
      </c>
      <c r="AW9">
        <f t="shared" si="36"/>
        <v>1</v>
      </c>
      <c r="AX9">
        <f t="shared" si="37"/>
        <v>0</v>
      </c>
      <c r="AY9">
        <f t="shared" si="38"/>
        <v>0</v>
      </c>
      <c r="AZ9">
        <f t="shared" si="39"/>
        <v>1</v>
      </c>
      <c r="BA9">
        <f t="shared" si="40"/>
        <v>7</v>
      </c>
      <c r="BB9">
        <f t="shared" si="41"/>
        <v>99</v>
      </c>
    </row>
    <row r="10" spans="1:54" ht="12.75">
      <c r="A10" s="2" t="str">
        <f>'- B -'!B12</f>
        <v>LOS JUECES</v>
      </c>
      <c r="B10" s="174">
        <f>IF('- B -'!C12&lt;&gt;"",'- B -'!C12,"")</f>
        <v>84</v>
      </c>
      <c r="C10" s="174" t="str">
        <f>'- B -'!D12</f>
        <v>-</v>
      </c>
      <c r="D10" s="174">
        <f>IF('- B -'!E12&lt;&gt;"",'- B -'!E12,"")</f>
        <v>39</v>
      </c>
      <c r="E10" s="3" t="str">
        <f>'- B -'!F12</f>
        <v>CIENCIAS I</v>
      </c>
      <c r="F10" s="174">
        <f>COUNTBLANK('- B -'!C12:'- B -'!E12)</f>
        <v>0</v>
      </c>
      <c r="G10">
        <f>IF(AND(F10=0,OR($A10=$G$2,$E10=$G$2)),1,0)</f>
        <v>1</v>
      </c>
      <c r="H10">
        <f>IF(AND(F10=0,OR(AND($A10=$G$2,$B10&gt;$D10),AND($E10=$G$2,$D10&gt;$B10))),1,0)</f>
        <v>1</v>
      </c>
      <c r="I10">
        <f>IF(AND(F10=0,G10=1,$B10=$D10),1,0)</f>
        <v>0</v>
      </c>
      <c r="J10">
        <f>IF(AND(F10=0,OR(AND($A10=$G$2,$B10&lt;$D10),AND($E10=$G$2,$D10&lt;$B10))),1,0)</f>
        <v>0</v>
      </c>
      <c r="K10">
        <f>IF(F10&gt;0,0,IF($A10=$G$2,$B10,IF($E10=$G$2,$D10,0)))</f>
        <v>84</v>
      </c>
      <c r="L10">
        <f>IF(F10&gt;0,0,IF($A10=$G$2,$D10,IF($E10=$G$2,$B10,0)))</f>
        <v>39</v>
      </c>
      <c r="N10">
        <f>IF(AND(F10=0,OR($A10=$N$2,$E10=$N$2)),1,0)</f>
        <v>0</v>
      </c>
      <c r="O10">
        <f>IF(AND(F10=0,OR(AND($A10=$N$2,$B10&gt;$D10),AND($E10=$N$2,$D10&gt;$B10))),1,0)</f>
        <v>0</v>
      </c>
      <c r="P10">
        <f>IF(AND(F10=0,N10=1,$B10=$D10),1,0)</f>
        <v>0</v>
      </c>
      <c r="Q10">
        <f>IF(AND(F10=0,OR(AND($A10=$N$2,$B10&lt;$D10),AND($E10=$N$2,$D10&lt;$B10))),1,0)</f>
        <v>0</v>
      </c>
      <c r="R10">
        <f>IF(F10&gt;0,0,IF($A10=$N$2,$B10,IF($E10=$N$2,$D10,0)))</f>
        <v>0</v>
      </c>
      <c r="S10">
        <f>IF(F10&gt;0,0,IF($A10=$N$2,$D10,IF($E10=$N$2,$B10,0)))</f>
        <v>0</v>
      </c>
      <c r="U10">
        <f>IF(AND(F10=0,OR($A10=$U$2,$E10=$U$2)),1,0)</f>
        <v>0</v>
      </c>
      <c r="V10">
        <f>IF(AND(F10=0,OR(AND($A10=$U$2,$B10&gt;$D10),AND($E10=$U$2,$D10&gt;$B10))),1,0)</f>
        <v>0</v>
      </c>
      <c r="W10">
        <f>IF(AND(F10=0,U10=1,$B10=$D10),1,0)</f>
        <v>0</v>
      </c>
      <c r="X10">
        <f>IF(AND(F10=0,OR(AND($A10=$U$2,$B10&lt;$D10),AND($E10=$U$2,$D10&lt;$B10))),1,0)</f>
        <v>0</v>
      </c>
      <c r="Y10">
        <f>IF(F10&gt;0,0,IF($A10=$U$2,$B10,IF($E10=$U$2,$D10,0)))</f>
        <v>0</v>
      </c>
      <c r="Z10">
        <f>IF(F10&gt;0,0,IF($A10=$U$2,$D10,IF($E10=$U$2,$B10,0)))</f>
        <v>0</v>
      </c>
      <c r="AB10">
        <f>IF(AND(F10=0,OR($A10=$AB$2,$E10=$AB$2)),1,0)</f>
        <v>1</v>
      </c>
      <c r="AC10">
        <f>IF(AND(F10=0,OR(AND($A10=$AB$2,$B10&gt;$D10),AND($E10=$AB$2,$D10&gt;$B10))),1,0)</f>
        <v>0</v>
      </c>
      <c r="AD10">
        <f>IF(AND(F10=0,AB10=1,$B10=$D10),1,0)</f>
        <v>0</v>
      </c>
      <c r="AE10">
        <f>IF(AND(F10=0,OR(AND($A10=$AB$2,$B10&lt;$D10),AND($E10=$AB$2,$D10&lt;$B10))),1,0)</f>
        <v>1</v>
      </c>
      <c r="AF10">
        <f>IF(F10&gt;0,0,IF($A10=$AB$2,$B10,IF($E10=$AB$2,$D10,0)))</f>
        <v>39</v>
      </c>
      <c r="AG10">
        <f>IF(F10&gt;0,0,IF($A10=$AB$2,$D10,IF($E10=$AB$2,$B10,0)))</f>
        <v>84</v>
      </c>
      <c r="AI10">
        <f t="shared" si="24"/>
        <v>0</v>
      </c>
      <c r="AJ10">
        <f t="shared" si="25"/>
        <v>0</v>
      </c>
      <c r="AK10">
        <f t="shared" si="26"/>
        <v>0</v>
      </c>
      <c r="AL10">
        <f t="shared" si="27"/>
        <v>0</v>
      </c>
      <c r="AM10">
        <f t="shared" si="28"/>
        <v>0</v>
      </c>
      <c r="AN10">
        <f t="shared" si="29"/>
        <v>0</v>
      </c>
      <c r="AP10">
        <f t="shared" si="30"/>
        <v>0</v>
      </c>
      <c r="AQ10">
        <f t="shared" si="31"/>
        <v>0</v>
      </c>
      <c r="AR10">
        <f t="shared" si="32"/>
        <v>0</v>
      </c>
      <c r="AS10">
        <f t="shared" si="33"/>
        <v>0</v>
      </c>
      <c r="AT10">
        <f t="shared" si="34"/>
        <v>0</v>
      </c>
      <c r="AU10">
        <f t="shared" si="35"/>
        <v>0</v>
      </c>
      <c r="AW10">
        <f t="shared" si="36"/>
        <v>0</v>
      </c>
      <c r="AX10">
        <f t="shared" si="37"/>
        <v>0</v>
      </c>
      <c r="AY10">
        <f t="shared" si="38"/>
        <v>0</v>
      </c>
      <c r="AZ10">
        <f t="shared" si="39"/>
        <v>0</v>
      </c>
      <c r="BA10">
        <f t="shared" si="40"/>
        <v>0</v>
      </c>
      <c r="BB10">
        <f t="shared" si="41"/>
        <v>0</v>
      </c>
    </row>
    <row r="11" spans="1:54" ht="12.75">
      <c r="A11" s="2" t="str">
        <f>'- B -'!B13</f>
        <v>FCE</v>
      </c>
      <c r="B11" s="174">
        <f>IF('- B -'!C13&lt;&gt;"",'- B -'!C13,"")</f>
        <v>55</v>
      </c>
      <c r="C11" s="174" t="str">
        <f>'- B -'!D13</f>
        <v>-</v>
      </c>
      <c r="D11" s="174">
        <f>IF('- B -'!E13&lt;&gt;"",'- B -'!E13,"")</f>
        <v>28</v>
      </c>
      <c r="E11" s="3" t="str">
        <f>'- B -'!F13</f>
        <v>SPARSES</v>
      </c>
      <c r="F11" s="174">
        <f>COUNTBLANK('- B -'!C13:'- B -'!E13)</f>
        <v>0</v>
      </c>
      <c r="G11">
        <f>IF(AND(F11=0,OR($A11=$G$2,$E11=$G$2)),1,0)</f>
        <v>0</v>
      </c>
      <c r="H11">
        <f>IF(AND(F11=0,OR(AND($A11=$G$2,$B11&gt;$D11),AND($E11=$G$2,$D11&gt;$B11))),1,0)</f>
        <v>0</v>
      </c>
      <c r="I11">
        <f>IF(AND(F11=0,G11=1,$B11=$D11),1,0)</f>
        <v>0</v>
      </c>
      <c r="J11">
        <f>IF(AND(F11=0,OR(AND($A11=$G$2,$B11&lt;$D11),AND($E11=$G$2,$D11&lt;$B11))),1,0)</f>
        <v>0</v>
      </c>
      <c r="K11">
        <f>IF(F11&gt;0,0,IF($A11=$G$2,$B11,IF($E11=$G$2,$D11,0)))</f>
        <v>0</v>
      </c>
      <c r="L11">
        <f>IF(F11&gt;0,0,IF($A11=$G$2,$D11,IF($E11=$G$2,$B11,0)))</f>
        <v>0</v>
      </c>
      <c r="N11">
        <f>IF(AND(F11=0,OR($A11=$N$2,$E11=$N$2)),1,0)</f>
        <v>1</v>
      </c>
      <c r="O11">
        <f>IF(AND(F11=0,OR(AND($A11=$N$2,$B11&gt;$D11),AND($E11=$N$2,$D11&gt;$B11))),1,0)</f>
        <v>1</v>
      </c>
      <c r="P11">
        <f>IF(AND(F11=0,N11=1,$B11=$D11),1,0)</f>
        <v>0</v>
      </c>
      <c r="Q11">
        <f>IF(AND(F11=0,OR(AND($A11=$N$2,$B11&lt;$D11),AND($E11=$N$2,$D11&lt;$B11))),1,0)</f>
        <v>0</v>
      </c>
      <c r="R11">
        <f>IF(F11&gt;0,0,IF($A11=$N$2,$B11,IF($E11=$N$2,$D11,0)))</f>
        <v>55</v>
      </c>
      <c r="S11">
        <f>IF(F11&gt;0,0,IF($A11=$N$2,$D11,IF($E11=$N$2,$B11,0)))</f>
        <v>28</v>
      </c>
      <c r="U11">
        <f>IF(AND(F11=0,OR($A11=$U$2,$E11=$U$2)),1,0)</f>
        <v>1</v>
      </c>
      <c r="V11">
        <f>IF(AND(F11=0,OR(AND($A11=$U$2,$B11&gt;$D11),AND($E11=$U$2,$D11&gt;$B11))),1,0)</f>
        <v>0</v>
      </c>
      <c r="W11">
        <f>IF(AND(F11=0,U11=1,$B11=$D11),1,0)</f>
        <v>0</v>
      </c>
      <c r="X11">
        <f>IF(AND(F11=0,OR(AND($A11=$U$2,$B11&lt;$D11),AND($E11=$U$2,$D11&lt;$B11))),1,0)</f>
        <v>1</v>
      </c>
      <c r="Y11">
        <f>IF(F11&gt;0,0,IF($A11=$U$2,$B11,IF($E11=$U$2,$D11,0)))</f>
        <v>28</v>
      </c>
      <c r="Z11">
        <f>IF(F11&gt;0,0,IF($A11=$U$2,$D11,IF($E11=$U$2,$B11,0)))</f>
        <v>55</v>
      </c>
      <c r="AB11">
        <f>IF(AND(F11=0,OR($A11=$AB$2,$E11=$AB$2)),1,0)</f>
        <v>0</v>
      </c>
      <c r="AC11">
        <f>IF(AND(F11=0,OR(AND($A11=$AB$2,$B11&gt;$D11),AND($E11=$AB$2,$D11&gt;$B11))),1,0)</f>
        <v>0</v>
      </c>
      <c r="AD11">
        <f>IF(AND(F11=0,AB11=1,$B11=$D11),1,0)</f>
        <v>0</v>
      </c>
      <c r="AE11">
        <f>IF(AND(F11=0,OR(AND($A11=$AB$2,$B11&lt;$D11),AND($E11=$AB$2,$D11&lt;$B11))),1,0)</f>
        <v>0</v>
      </c>
      <c r="AF11">
        <f>IF(F11&gt;0,0,IF($A11=$AB$2,$B11,IF($E11=$AB$2,$D11,0)))</f>
        <v>0</v>
      </c>
      <c r="AG11">
        <f>IF(F11&gt;0,0,IF($A11=$AB$2,$D11,IF($E11=$AB$2,$B11,0)))</f>
        <v>0</v>
      </c>
      <c r="AI11">
        <f t="shared" si="24"/>
        <v>0</v>
      </c>
      <c r="AJ11">
        <f t="shared" si="25"/>
        <v>0</v>
      </c>
      <c r="AK11">
        <f t="shared" si="26"/>
        <v>0</v>
      </c>
      <c r="AL11">
        <f t="shared" si="27"/>
        <v>0</v>
      </c>
      <c r="AM11">
        <f t="shared" si="28"/>
        <v>0</v>
      </c>
      <c r="AN11">
        <f t="shared" si="29"/>
        <v>0</v>
      </c>
      <c r="AP11">
        <f t="shared" si="30"/>
        <v>0</v>
      </c>
      <c r="AQ11">
        <f t="shared" si="31"/>
        <v>0</v>
      </c>
      <c r="AR11">
        <f t="shared" si="32"/>
        <v>0</v>
      </c>
      <c r="AS11">
        <f t="shared" si="33"/>
        <v>0</v>
      </c>
      <c r="AT11">
        <f t="shared" si="34"/>
        <v>0</v>
      </c>
      <c r="AU11">
        <f t="shared" si="35"/>
        <v>0</v>
      </c>
      <c r="AW11">
        <f t="shared" si="36"/>
        <v>0</v>
      </c>
      <c r="AX11">
        <f t="shared" si="37"/>
        <v>0</v>
      </c>
      <c r="AY11">
        <f t="shared" si="38"/>
        <v>0</v>
      </c>
      <c r="AZ11">
        <f t="shared" si="39"/>
        <v>0</v>
      </c>
      <c r="BA11">
        <f t="shared" si="40"/>
        <v>0</v>
      </c>
      <c r="BB11">
        <f t="shared" si="41"/>
        <v>0</v>
      </c>
    </row>
    <row r="12" spans="1:54" ht="12.75">
      <c r="A12" s="2" t="str">
        <f>'- B -'!B14</f>
        <v>OWLS</v>
      </c>
      <c r="B12" s="174">
        <f>IF('- B -'!C14&lt;&gt;"",'- B -'!C14,"")</f>
        <v>21</v>
      </c>
      <c r="C12" s="174" t="str">
        <f>'- B -'!D14</f>
        <v>-</v>
      </c>
      <c r="D12" s="174">
        <f>IF('- B -'!E14&lt;&gt;"",'- B -'!E14,"")</f>
        <v>47</v>
      </c>
      <c r="E12" s="3" t="str">
        <f>'- B -'!F14</f>
        <v>UNALAKERS</v>
      </c>
      <c r="F12" s="174">
        <f>COUNTBLANK('- B -'!C14:'- B -'!E14)</f>
        <v>0</v>
      </c>
      <c r="G12">
        <f>IF(AND(F12=0,OR($A12=$G$2,$E12=$G$2)),1,0)</f>
        <v>0</v>
      </c>
      <c r="H12">
        <f>IF(AND(F12=0,OR(AND($A12=$G$2,$B12&gt;$D12),AND($E12=$G$2,$D12&gt;$B12))),1,0)</f>
        <v>0</v>
      </c>
      <c r="I12">
        <f>IF(AND(F12=0,G12=1,$B12=$D12),1,0)</f>
        <v>0</v>
      </c>
      <c r="J12">
        <f>IF(AND(F12=0,OR(AND($A12=$G$2,$B12&lt;$D12),AND($E12=$G$2,$D12&lt;$B12))),1,0)</f>
        <v>0</v>
      </c>
      <c r="K12">
        <f>IF(F12&gt;0,0,IF($A12=$G$2,$B12,IF($E12=$G$2,$D12,0)))</f>
        <v>0</v>
      </c>
      <c r="L12">
        <f>IF(F12&gt;0,0,IF($A12=$G$2,$D12,IF($E12=$G$2,$B12,0)))</f>
        <v>0</v>
      </c>
      <c r="N12">
        <f>IF(AND(F12=0,OR($A12=$N$2,$E12=$N$2)),1,0)</f>
        <v>0</v>
      </c>
      <c r="O12">
        <f>IF(AND(F12=0,OR(AND($A12=$N$2,$B12&gt;$D12),AND($E12=$N$2,$D12&gt;$B12))),1,0)</f>
        <v>0</v>
      </c>
      <c r="P12">
        <f>IF(AND(F12=0,N12=1,$B12=$D12),1,0)</f>
        <v>0</v>
      </c>
      <c r="Q12">
        <f>IF(AND(F12=0,OR(AND($A12=$N$2,$B12&lt;$D12),AND($E12=$N$2,$D12&lt;$B12))),1,0)</f>
        <v>0</v>
      </c>
      <c r="R12">
        <f>IF(F12&gt;0,0,IF($A12=$N$2,$B12,IF($E12=$N$2,$D12,0)))</f>
        <v>0</v>
      </c>
      <c r="S12">
        <f>IF(F12&gt;0,0,IF($A12=$N$2,$D12,IF($E12=$N$2,$B12,0)))</f>
        <v>0</v>
      </c>
      <c r="U12">
        <f>IF(AND(F12=0,OR($A12=$U$2,$E12=$U$2)),1,0)</f>
        <v>0</v>
      </c>
      <c r="V12">
        <f>IF(AND(F12=0,OR(AND($A12=$U$2,$B12&gt;$D12),AND($E12=$U$2,$D12&gt;$B12))),1,0)</f>
        <v>0</v>
      </c>
      <c r="W12">
        <f>IF(AND(F12=0,U12=1,$B12=$D12),1,0)</f>
        <v>0</v>
      </c>
      <c r="X12">
        <f>IF(AND(F12=0,OR(AND($A12=$U$2,$B12&lt;$D12),AND($E12=$U$2,$D12&lt;$B12))),1,0)</f>
        <v>0</v>
      </c>
      <c r="Y12">
        <f>IF(F12&gt;0,0,IF($A12=$U$2,$B12,IF($E12=$U$2,$D12,0)))</f>
        <v>0</v>
      </c>
      <c r="Z12">
        <f>IF(F12&gt;0,0,IF($A12=$U$2,$D12,IF($E12=$U$2,$B12,0)))</f>
        <v>0</v>
      </c>
      <c r="AB12">
        <f>IF(AND(F12=0,OR($A12=$AB$2,$E12=$AB$2)),1,0)</f>
        <v>0</v>
      </c>
      <c r="AC12">
        <f>IF(AND(F12=0,OR(AND($A12=$AB$2,$B12&gt;$D12),AND($E12=$AB$2,$D12&gt;$B12))),1,0)</f>
        <v>0</v>
      </c>
      <c r="AD12">
        <f>IF(AND(F12=0,AB12=1,$B12=$D12),1,0)</f>
        <v>0</v>
      </c>
      <c r="AE12">
        <f>IF(AND(F12=0,OR(AND($A12=$AB$2,$B12&lt;$D12),AND($E12=$AB$2,$D12&lt;$B12))),1,0)</f>
        <v>0</v>
      </c>
      <c r="AF12">
        <f>IF(F12&gt;0,0,IF($A12=$AB$2,$B12,IF($E12=$AB$2,$D12,0)))</f>
        <v>0</v>
      </c>
      <c r="AG12">
        <f>IF(F12&gt;0,0,IF($A12=$AB$2,$D12,IF($E12=$AB$2,$B12,0)))</f>
        <v>0</v>
      </c>
      <c r="AI12">
        <f t="shared" si="24"/>
        <v>0</v>
      </c>
      <c r="AJ12">
        <f t="shared" si="25"/>
        <v>0</v>
      </c>
      <c r="AK12">
        <f t="shared" si="26"/>
        <v>0</v>
      </c>
      <c r="AL12">
        <f t="shared" si="27"/>
        <v>0</v>
      </c>
      <c r="AM12">
        <f t="shared" si="28"/>
        <v>0</v>
      </c>
      <c r="AN12">
        <f t="shared" si="29"/>
        <v>0</v>
      </c>
      <c r="AP12">
        <f t="shared" si="30"/>
        <v>1</v>
      </c>
      <c r="AQ12">
        <f t="shared" si="31"/>
        <v>1</v>
      </c>
      <c r="AR12">
        <f t="shared" si="32"/>
        <v>0</v>
      </c>
      <c r="AS12">
        <f t="shared" si="33"/>
        <v>0</v>
      </c>
      <c r="AT12">
        <f t="shared" si="34"/>
        <v>47</v>
      </c>
      <c r="AU12">
        <f t="shared" si="35"/>
        <v>21</v>
      </c>
      <c r="AW12">
        <f t="shared" si="36"/>
        <v>1</v>
      </c>
      <c r="AX12">
        <f t="shared" si="37"/>
        <v>0</v>
      </c>
      <c r="AY12">
        <f t="shared" si="38"/>
        <v>0</v>
      </c>
      <c r="AZ12">
        <f t="shared" si="39"/>
        <v>1</v>
      </c>
      <c r="BA12">
        <f t="shared" si="40"/>
        <v>21</v>
      </c>
      <c r="BB12">
        <f t="shared" si="41"/>
        <v>47</v>
      </c>
    </row>
    <row r="13" spans="1:54" ht="12.75">
      <c r="A13" s="2" t="str">
        <f>'- B -'!B15</f>
        <v>LOS JUECES</v>
      </c>
      <c r="B13" s="174">
        <f>IF('- B -'!C15&lt;&gt;"",'- B -'!C15,"")</f>
        <v>99</v>
      </c>
      <c r="C13" s="174" t="str">
        <f>'- B -'!D15</f>
        <v>-</v>
      </c>
      <c r="D13" s="174">
        <f>IF('- B -'!E15&lt;&gt;"",'- B -'!E15,"")</f>
        <v>26</v>
      </c>
      <c r="E13" s="3" t="str">
        <f>'- B -'!F15</f>
        <v>SCORPIONS</v>
      </c>
      <c r="F13" s="174">
        <f>COUNTBLANK('- B -'!C15:'- B -'!E15)</f>
        <v>0</v>
      </c>
      <c r="G13">
        <f>IF(AND(F13=0,OR($A13=$G$2,$E13=$G$2)),1,0)</f>
        <v>1</v>
      </c>
      <c r="H13">
        <f>IF(AND(F13=0,OR(AND($A13=$G$2,$B13&gt;$D13),AND($E13=$G$2,$D13&gt;$B13))),1,0)</f>
        <v>1</v>
      </c>
      <c r="I13">
        <f>IF(AND(F13=0,G13=1,$B13=$D13),1,0)</f>
        <v>0</v>
      </c>
      <c r="J13">
        <f>IF(AND(F13=0,OR(AND($A13=$G$2,$B13&lt;$D13),AND($E13=$G$2,$D13&lt;$B13))),1,0)</f>
        <v>0</v>
      </c>
      <c r="K13">
        <f>IF(F13&gt;0,0,IF($A13=$G$2,$B13,IF($E13=$G$2,$D13,0)))</f>
        <v>99</v>
      </c>
      <c r="L13">
        <f>IF(F13&gt;0,0,IF($A13=$G$2,$D13,IF($E13=$G$2,$B13,0)))</f>
        <v>26</v>
      </c>
      <c r="N13">
        <f>IF(AND(F13=0,OR($A13=$N$2,$E13=$N$2)),1,0)</f>
        <v>0</v>
      </c>
      <c r="O13">
        <f>IF(AND(F13=0,OR(AND($A13=$N$2,$B13&gt;$D13),AND($E13=$N$2,$D13&gt;$B13))),1,0)</f>
        <v>0</v>
      </c>
      <c r="P13">
        <f>IF(AND(F13=0,N13=1,$B13=$D13),1,0)</f>
        <v>0</v>
      </c>
      <c r="Q13">
        <f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>IF(AND(F13=0,OR($A13=$U$2,$E13=$U$2)),1,0)</f>
        <v>0</v>
      </c>
      <c r="V13">
        <f>IF(AND(F13=0,OR(AND($A13=$U$2,$B13&gt;$D13),AND($E13=$U$2,$D13&gt;$B13))),1,0)</f>
        <v>0</v>
      </c>
      <c r="W13">
        <f>IF(AND(F13=0,U13=1,$B13=$D13),1,0)</f>
        <v>0</v>
      </c>
      <c r="X13">
        <f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>IF(AND(F13=0,OR($A13=$AB$2,$E13=$AB$2)),1,0)</f>
        <v>0</v>
      </c>
      <c r="AC13">
        <f>IF(AND(F13=0,OR(AND($A13=$AB$2,$B13&gt;$D13),AND($E13=$AB$2,$D13&gt;$B13))),1,0)</f>
        <v>0</v>
      </c>
      <c r="AD13">
        <f>IF(AND(F13=0,AB13=1,$B13=$D13),1,0)</f>
        <v>0</v>
      </c>
      <c r="AE13">
        <f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si="24"/>
        <v>1</v>
      </c>
      <c r="AJ13">
        <f t="shared" si="25"/>
        <v>0</v>
      </c>
      <c r="AK13">
        <f t="shared" si="26"/>
        <v>0</v>
      </c>
      <c r="AL13">
        <f t="shared" si="27"/>
        <v>1</v>
      </c>
      <c r="AM13">
        <f t="shared" si="28"/>
        <v>26</v>
      </c>
      <c r="AN13">
        <f t="shared" si="29"/>
        <v>99</v>
      </c>
      <c r="AP13">
        <f t="shared" si="30"/>
        <v>0</v>
      </c>
      <c r="AQ13">
        <f t="shared" si="31"/>
        <v>0</v>
      </c>
      <c r="AR13">
        <f t="shared" si="32"/>
        <v>0</v>
      </c>
      <c r="AS13">
        <f t="shared" si="33"/>
        <v>0</v>
      </c>
      <c r="AT13">
        <f t="shared" si="34"/>
        <v>0</v>
      </c>
      <c r="AU13">
        <f t="shared" si="35"/>
        <v>0</v>
      </c>
      <c r="AW13">
        <f t="shared" si="36"/>
        <v>0</v>
      </c>
      <c r="AX13">
        <f t="shared" si="37"/>
        <v>0</v>
      </c>
      <c r="AY13">
        <f t="shared" si="38"/>
        <v>0</v>
      </c>
      <c r="AZ13">
        <f t="shared" si="39"/>
        <v>0</v>
      </c>
      <c r="BA13">
        <f t="shared" si="40"/>
        <v>0</v>
      </c>
      <c r="BB13">
        <f t="shared" si="41"/>
        <v>0</v>
      </c>
    </row>
    <row r="14" spans="1:54" ht="12.75">
      <c r="A14" s="2" t="str">
        <f>'- B -'!B16</f>
        <v>FCE</v>
      </c>
      <c r="B14" s="174">
        <f>IF('- B -'!C16&lt;&gt;"",'- B -'!C16,"")</f>
        <v>85</v>
      </c>
      <c r="C14" s="174" t="str">
        <f>'- B -'!D16</f>
        <v>-</v>
      </c>
      <c r="D14" s="174">
        <f>IF('- B -'!E16&lt;&gt;"",'- B -'!E16,"")</f>
        <v>22</v>
      </c>
      <c r="E14" s="3" t="str">
        <f>'- B -'!F16</f>
        <v>OWLS</v>
      </c>
      <c r="F14" s="174">
        <f>COUNTBLANK('- B -'!C16:'- B -'!E16)</f>
        <v>0</v>
      </c>
      <c r="G14">
        <f aca="true" t="shared" si="42" ref="G14:G24">IF(AND(F14=0,OR($A14=$G$2,$E14=$G$2)),1,0)</f>
        <v>0</v>
      </c>
      <c r="H14">
        <f aca="true" t="shared" si="43" ref="H14:H24">IF(AND(F14=0,OR(AND($A14=$G$2,$B14&gt;$D14),AND($E14=$G$2,$D14&gt;$B14))),1,0)</f>
        <v>0</v>
      </c>
      <c r="I14">
        <f aca="true" t="shared" si="44" ref="I14:I24">IF(AND(F14=0,G14=1,$B14=$D14),1,0)</f>
        <v>0</v>
      </c>
      <c r="J14">
        <f aca="true" t="shared" si="45" ref="J14:J24">IF(AND(F14=0,OR(AND($A14=$G$2,$B14&lt;$D14),AND($E14=$G$2,$D14&lt;$B14))),1,0)</f>
        <v>0</v>
      </c>
      <c r="K14">
        <f aca="true" t="shared" si="46" ref="K14:K24">IF(F14&gt;0,0,IF($A14=$G$2,$B14,IF($E14=$G$2,$D14,0)))</f>
        <v>0</v>
      </c>
      <c r="L14">
        <f aca="true" t="shared" si="47" ref="L14:L24">IF(F14&gt;0,0,IF($A14=$G$2,$D14,IF($E14=$G$2,$B14,0)))</f>
        <v>0</v>
      </c>
      <c r="N14">
        <f aca="true" t="shared" si="48" ref="N14:N24">IF(AND(F14=0,OR($A14=$N$2,$E14=$N$2)),1,0)</f>
        <v>1</v>
      </c>
      <c r="O14">
        <f aca="true" t="shared" si="49" ref="O14:O24">IF(AND(F14=0,OR(AND($A14=$N$2,$B14&gt;$D14),AND($E14=$N$2,$D14&gt;$B14))),1,0)</f>
        <v>1</v>
      </c>
      <c r="P14">
        <f aca="true" t="shared" si="50" ref="P14:P24">IF(AND(F14=0,N14=1,$B14=$D14),1,0)</f>
        <v>0</v>
      </c>
      <c r="Q14">
        <f aca="true" t="shared" si="51" ref="Q14:Q24">IF(AND(F14=0,OR(AND($A14=$N$2,$B14&lt;$D14),AND($E14=$N$2,$D14&lt;$B14))),1,0)</f>
        <v>0</v>
      </c>
      <c r="R14">
        <f aca="true" t="shared" si="52" ref="R14:R24">IF(F14&gt;0,0,IF($A14=$N$2,$B14,IF($E14=$N$2,$D14,0)))</f>
        <v>85</v>
      </c>
      <c r="S14">
        <f aca="true" t="shared" si="53" ref="S14:S24">IF(F14&gt;0,0,IF($A14=$N$2,$D14,IF($E14=$N$2,$B14,0)))</f>
        <v>22</v>
      </c>
      <c r="U14">
        <f aca="true" t="shared" si="54" ref="U14:U24">IF(AND(F14=0,OR($A14=$U$2,$E14=$U$2)),1,0)</f>
        <v>0</v>
      </c>
      <c r="V14">
        <f aca="true" t="shared" si="55" ref="V14:V24">IF(AND(F14=0,OR(AND($A14=$U$2,$B14&gt;$D14),AND($E14=$U$2,$D14&gt;$B14))),1,0)</f>
        <v>0</v>
      </c>
      <c r="W14">
        <f aca="true" t="shared" si="56" ref="W14:W24">IF(AND(F14=0,U14=1,$B14=$D14),1,0)</f>
        <v>0</v>
      </c>
      <c r="X14">
        <f aca="true" t="shared" si="57" ref="X14:X24">IF(AND(F14=0,OR(AND($A14=$U$2,$B14&lt;$D14),AND($E14=$U$2,$D14&lt;$B14))),1,0)</f>
        <v>0</v>
      </c>
      <c r="Y14">
        <f aca="true" t="shared" si="58" ref="Y14:Y24">IF(F14&gt;0,0,IF($A14=$U$2,$B14,IF($E14=$U$2,$D14,0)))</f>
        <v>0</v>
      </c>
      <c r="Z14">
        <f aca="true" t="shared" si="59" ref="Z14:Z24">IF(F14&gt;0,0,IF($A14=$U$2,$D14,IF($E14=$U$2,$B14,0)))</f>
        <v>0</v>
      </c>
      <c r="AB14">
        <f aca="true" t="shared" si="60" ref="AB14:AB24">IF(AND(F14=0,OR($A14=$AB$2,$E14=$AB$2)),1,0)</f>
        <v>0</v>
      </c>
      <c r="AC14">
        <f aca="true" t="shared" si="61" ref="AC14:AC24">IF(AND(F14=0,OR(AND($A14=$AB$2,$B14&gt;$D14),AND($E14=$AB$2,$D14&gt;$B14))),1,0)</f>
        <v>0</v>
      </c>
      <c r="AD14">
        <f aca="true" t="shared" si="62" ref="AD14:AD24">IF(AND(F14=0,AB14=1,$B14=$D14),1,0)</f>
        <v>0</v>
      </c>
      <c r="AE14">
        <f aca="true" t="shared" si="63" ref="AE14:AE24">IF(AND(F14=0,OR(AND($A14=$AB$2,$B14&lt;$D14),AND($E14=$AB$2,$D14&lt;$B14))),1,0)</f>
        <v>0</v>
      </c>
      <c r="AF14">
        <f aca="true" t="shared" si="64" ref="AF14:AF24">IF(F14&gt;0,0,IF($A14=$AB$2,$B14,IF($E14=$AB$2,$D14,0)))</f>
        <v>0</v>
      </c>
      <c r="AG14">
        <f aca="true" t="shared" si="65" ref="AG14:AG24">IF(F14&gt;0,0,IF($A14=$AB$2,$D14,IF($E14=$AB$2,$B14,0)))</f>
        <v>0</v>
      </c>
      <c r="AI14">
        <f t="shared" si="24"/>
        <v>0</v>
      </c>
      <c r="AJ14">
        <f t="shared" si="25"/>
        <v>0</v>
      </c>
      <c r="AK14">
        <f t="shared" si="26"/>
        <v>0</v>
      </c>
      <c r="AL14">
        <f t="shared" si="27"/>
        <v>0</v>
      </c>
      <c r="AM14">
        <f t="shared" si="28"/>
        <v>0</v>
      </c>
      <c r="AN14">
        <f t="shared" si="29"/>
        <v>0</v>
      </c>
      <c r="AP14">
        <f t="shared" si="30"/>
        <v>0</v>
      </c>
      <c r="AQ14">
        <f t="shared" si="31"/>
        <v>0</v>
      </c>
      <c r="AR14">
        <f t="shared" si="32"/>
        <v>0</v>
      </c>
      <c r="AS14">
        <f t="shared" si="33"/>
        <v>0</v>
      </c>
      <c r="AT14">
        <f t="shared" si="34"/>
        <v>0</v>
      </c>
      <c r="AU14">
        <f t="shared" si="35"/>
        <v>0</v>
      </c>
      <c r="AW14">
        <f t="shared" si="36"/>
        <v>1</v>
      </c>
      <c r="AX14">
        <f t="shared" si="37"/>
        <v>0</v>
      </c>
      <c r="AY14">
        <f t="shared" si="38"/>
        <v>0</v>
      </c>
      <c r="AZ14">
        <f t="shared" si="39"/>
        <v>1</v>
      </c>
      <c r="BA14">
        <f t="shared" si="40"/>
        <v>22</v>
      </c>
      <c r="BB14">
        <f t="shared" si="41"/>
        <v>85</v>
      </c>
    </row>
    <row r="15" spans="1:54" ht="12.75">
      <c r="A15" s="2" t="str">
        <f>'- B -'!B17</f>
        <v>SPARSES</v>
      </c>
      <c r="B15" s="174">
        <f>IF('- B -'!C17&lt;&gt;"",'- B -'!C17,"")</f>
        <v>34</v>
      </c>
      <c r="C15" s="174" t="str">
        <f>'- B -'!D17</f>
        <v>-</v>
      </c>
      <c r="D15" s="174">
        <f>IF('- B -'!E17&lt;&gt;"",'- B -'!E17,"")</f>
        <v>35</v>
      </c>
      <c r="E15" s="3" t="str">
        <f>'- B -'!F17</f>
        <v>UNALAKERS</v>
      </c>
      <c r="F15" s="174">
        <f>COUNTBLANK('- B -'!C17:'- B -'!E17)</f>
        <v>0</v>
      </c>
      <c r="G15">
        <f t="shared" si="42"/>
        <v>0</v>
      </c>
      <c r="H15">
        <f t="shared" si="43"/>
        <v>0</v>
      </c>
      <c r="I15">
        <f t="shared" si="44"/>
        <v>0</v>
      </c>
      <c r="J15">
        <f t="shared" si="45"/>
        <v>0</v>
      </c>
      <c r="K15">
        <f t="shared" si="46"/>
        <v>0</v>
      </c>
      <c r="L15">
        <f t="shared" si="47"/>
        <v>0</v>
      </c>
      <c r="N15">
        <f t="shared" si="48"/>
        <v>0</v>
      </c>
      <c r="O15">
        <f t="shared" si="49"/>
        <v>0</v>
      </c>
      <c r="P15">
        <f t="shared" si="50"/>
        <v>0</v>
      </c>
      <c r="Q15">
        <f t="shared" si="51"/>
        <v>0</v>
      </c>
      <c r="R15">
        <f t="shared" si="52"/>
        <v>0</v>
      </c>
      <c r="S15">
        <f t="shared" si="53"/>
        <v>0</v>
      </c>
      <c r="U15">
        <f t="shared" si="54"/>
        <v>1</v>
      </c>
      <c r="V15">
        <f t="shared" si="55"/>
        <v>0</v>
      </c>
      <c r="W15">
        <f t="shared" si="56"/>
        <v>0</v>
      </c>
      <c r="X15">
        <f t="shared" si="57"/>
        <v>1</v>
      </c>
      <c r="Y15">
        <f t="shared" si="58"/>
        <v>34</v>
      </c>
      <c r="Z15">
        <f t="shared" si="59"/>
        <v>35</v>
      </c>
      <c r="AB15">
        <f t="shared" si="60"/>
        <v>0</v>
      </c>
      <c r="AC15">
        <f t="shared" si="61"/>
        <v>0</v>
      </c>
      <c r="AD15">
        <f t="shared" si="62"/>
        <v>0</v>
      </c>
      <c r="AE15">
        <f t="shared" si="63"/>
        <v>0</v>
      </c>
      <c r="AF15">
        <f t="shared" si="64"/>
        <v>0</v>
      </c>
      <c r="AG15">
        <f t="shared" si="65"/>
        <v>0</v>
      </c>
      <c r="AI15">
        <f t="shared" si="24"/>
        <v>0</v>
      </c>
      <c r="AJ15">
        <f t="shared" si="25"/>
        <v>0</v>
      </c>
      <c r="AK15">
        <f t="shared" si="26"/>
        <v>0</v>
      </c>
      <c r="AL15">
        <f t="shared" si="27"/>
        <v>0</v>
      </c>
      <c r="AM15">
        <f t="shared" si="28"/>
        <v>0</v>
      </c>
      <c r="AN15">
        <f t="shared" si="29"/>
        <v>0</v>
      </c>
      <c r="AP15">
        <f t="shared" si="30"/>
        <v>1</v>
      </c>
      <c r="AQ15">
        <f t="shared" si="31"/>
        <v>1</v>
      </c>
      <c r="AR15">
        <f t="shared" si="32"/>
        <v>0</v>
      </c>
      <c r="AS15">
        <f t="shared" si="33"/>
        <v>0</v>
      </c>
      <c r="AT15">
        <f t="shared" si="34"/>
        <v>35</v>
      </c>
      <c r="AU15">
        <f t="shared" si="35"/>
        <v>34</v>
      </c>
      <c r="AW15">
        <f t="shared" si="36"/>
        <v>0</v>
      </c>
      <c r="AX15">
        <f t="shared" si="37"/>
        <v>0</v>
      </c>
      <c r="AY15">
        <f t="shared" si="38"/>
        <v>0</v>
      </c>
      <c r="AZ15">
        <f t="shared" si="39"/>
        <v>0</v>
      </c>
      <c r="BA15">
        <f t="shared" si="40"/>
        <v>0</v>
      </c>
      <c r="BB15">
        <f t="shared" si="41"/>
        <v>0</v>
      </c>
    </row>
    <row r="16" spans="1:54" ht="12.75">
      <c r="A16" s="2" t="str">
        <f>'- B -'!B18</f>
        <v>LOS JUECES</v>
      </c>
      <c r="B16" s="174">
        <f>IF('- B -'!C18&lt;&gt;"",'- B -'!C18,"")</f>
        <v>20</v>
      </c>
      <c r="C16" s="174" t="str">
        <f>'- B -'!D18</f>
        <v>-</v>
      </c>
      <c r="D16" s="174">
        <f>IF('- B -'!E18&lt;&gt;"",'- B -'!E18,"")</f>
        <v>0</v>
      </c>
      <c r="E16" s="3" t="str">
        <f>'- B -'!F18</f>
        <v>UNALAKERS</v>
      </c>
      <c r="F16" s="174">
        <f>COUNTBLANK('- B -'!C18:'- B -'!E18)</f>
        <v>0</v>
      </c>
      <c r="G16">
        <f t="shared" si="42"/>
        <v>1</v>
      </c>
      <c r="H16">
        <f t="shared" si="43"/>
        <v>1</v>
      </c>
      <c r="I16">
        <f t="shared" si="44"/>
        <v>0</v>
      </c>
      <c r="J16">
        <f t="shared" si="45"/>
        <v>0</v>
      </c>
      <c r="K16">
        <f t="shared" si="46"/>
        <v>20</v>
      </c>
      <c r="L16">
        <f t="shared" si="47"/>
        <v>0</v>
      </c>
      <c r="N16">
        <f t="shared" si="48"/>
        <v>0</v>
      </c>
      <c r="O16">
        <f t="shared" si="49"/>
        <v>0</v>
      </c>
      <c r="P16">
        <f t="shared" si="50"/>
        <v>0</v>
      </c>
      <c r="Q16">
        <f t="shared" si="51"/>
        <v>0</v>
      </c>
      <c r="R16">
        <f t="shared" si="52"/>
        <v>0</v>
      </c>
      <c r="S16">
        <f t="shared" si="53"/>
        <v>0</v>
      </c>
      <c r="U16">
        <f t="shared" si="54"/>
        <v>0</v>
      </c>
      <c r="V16">
        <f t="shared" si="55"/>
        <v>0</v>
      </c>
      <c r="W16">
        <f t="shared" si="56"/>
        <v>0</v>
      </c>
      <c r="X16">
        <f t="shared" si="57"/>
        <v>0</v>
      </c>
      <c r="Y16">
        <f t="shared" si="58"/>
        <v>0</v>
      </c>
      <c r="Z16">
        <f t="shared" si="59"/>
        <v>0</v>
      </c>
      <c r="AB16">
        <f t="shared" si="60"/>
        <v>0</v>
      </c>
      <c r="AC16">
        <f t="shared" si="61"/>
        <v>0</v>
      </c>
      <c r="AD16">
        <f t="shared" si="62"/>
        <v>0</v>
      </c>
      <c r="AE16">
        <f t="shared" si="63"/>
        <v>0</v>
      </c>
      <c r="AF16">
        <f t="shared" si="64"/>
        <v>0</v>
      </c>
      <c r="AG16">
        <f t="shared" si="65"/>
        <v>0</v>
      </c>
      <c r="AI16">
        <f t="shared" si="24"/>
        <v>0</v>
      </c>
      <c r="AJ16">
        <f t="shared" si="25"/>
        <v>0</v>
      </c>
      <c r="AK16">
        <f t="shared" si="26"/>
        <v>0</v>
      </c>
      <c r="AL16">
        <f t="shared" si="27"/>
        <v>0</v>
      </c>
      <c r="AM16">
        <f t="shared" si="28"/>
        <v>0</v>
      </c>
      <c r="AN16">
        <f t="shared" si="29"/>
        <v>0</v>
      </c>
      <c r="AP16">
        <f t="shared" si="30"/>
        <v>1</v>
      </c>
      <c r="AQ16">
        <f t="shared" si="31"/>
        <v>0</v>
      </c>
      <c r="AR16">
        <f t="shared" si="32"/>
        <v>0</v>
      </c>
      <c r="AS16">
        <f t="shared" si="33"/>
        <v>1</v>
      </c>
      <c r="AT16">
        <f t="shared" si="34"/>
        <v>0</v>
      </c>
      <c r="AU16">
        <f t="shared" si="35"/>
        <v>20</v>
      </c>
      <c r="AW16">
        <f t="shared" si="36"/>
        <v>0</v>
      </c>
      <c r="AX16">
        <f t="shared" si="37"/>
        <v>0</v>
      </c>
      <c r="AY16">
        <f t="shared" si="38"/>
        <v>0</v>
      </c>
      <c r="AZ16">
        <f t="shared" si="39"/>
        <v>0</v>
      </c>
      <c r="BA16">
        <f t="shared" si="40"/>
        <v>0</v>
      </c>
      <c r="BB16">
        <f t="shared" si="41"/>
        <v>0</v>
      </c>
    </row>
    <row r="17" spans="1:54" ht="12.75">
      <c r="A17" s="2" t="str">
        <f>'- B -'!B19</f>
        <v>FCE</v>
      </c>
      <c r="B17" s="174">
        <f>IF('- B -'!C19&lt;&gt;"",'- B -'!C19,"")</f>
        <v>38</v>
      </c>
      <c r="C17" s="174" t="str">
        <f>'- B -'!D19</f>
        <v>-</v>
      </c>
      <c r="D17" s="174">
        <f>IF('- B -'!E19&lt;&gt;"",'- B -'!E19,"")</f>
        <v>76</v>
      </c>
      <c r="E17" s="3" t="str">
        <f>'- B -'!F19</f>
        <v>CIENCIAS I</v>
      </c>
      <c r="F17" s="174">
        <f>COUNTBLANK('- B -'!C19:'- B -'!E19)</f>
        <v>0</v>
      </c>
      <c r="G17">
        <f t="shared" si="42"/>
        <v>0</v>
      </c>
      <c r="H17">
        <f t="shared" si="43"/>
        <v>0</v>
      </c>
      <c r="I17">
        <f t="shared" si="44"/>
        <v>0</v>
      </c>
      <c r="J17">
        <f t="shared" si="45"/>
        <v>0</v>
      </c>
      <c r="K17">
        <f t="shared" si="46"/>
        <v>0</v>
      </c>
      <c r="L17">
        <f t="shared" si="47"/>
        <v>0</v>
      </c>
      <c r="N17">
        <f t="shared" si="48"/>
        <v>1</v>
      </c>
      <c r="O17">
        <f t="shared" si="49"/>
        <v>0</v>
      </c>
      <c r="P17">
        <f t="shared" si="50"/>
        <v>0</v>
      </c>
      <c r="Q17">
        <f t="shared" si="51"/>
        <v>1</v>
      </c>
      <c r="R17">
        <f t="shared" si="52"/>
        <v>38</v>
      </c>
      <c r="S17">
        <f t="shared" si="53"/>
        <v>76</v>
      </c>
      <c r="U17">
        <f t="shared" si="54"/>
        <v>0</v>
      </c>
      <c r="V17">
        <f t="shared" si="55"/>
        <v>0</v>
      </c>
      <c r="W17">
        <f t="shared" si="56"/>
        <v>0</v>
      </c>
      <c r="X17">
        <f t="shared" si="57"/>
        <v>0</v>
      </c>
      <c r="Y17">
        <f t="shared" si="58"/>
        <v>0</v>
      </c>
      <c r="Z17">
        <f t="shared" si="59"/>
        <v>0</v>
      </c>
      <c r="AB17">
        <f t="shared" si="60"/>
        <v>1</v>
      </c>
      <c r="AC17">
        <f t="shared" si="61"/>
        <v>1</v>
      </c>
      <c r="AD17">
        <f t="shared" si="62"/>
        <v>0</v>
      </c>
      <c r="AE17">
        <f t="shared" si="63"/>
        <v>0</v>
      </c>
      <c r="AF17">
        <f t="shared" si="64"/>
        <v>76</v>
      </c>
      <c r="AG17">
        <f t="shared" si="65"/>
        <v>38</v>
      </c>
      <c r="AI17">
        <f t="shared" si="24"/>
        <v>0</v>
      </c>
      <c r="AJ17">
        <f t="shared" si="25"/>
        <v>0</v>
      </c>
      <c r="AK17">
        <f t="shared" si="26"/>
        <v>0</v>
      </c>
      <c r="AL17">
        <f t="shared" si="27"/>
        <v>0</v>
      </c>
      <c r="AM17">
        <f t="shared" si="28"/>
        <v>0</v>
      </c>
      <c r="AN17">
        <f t="shared" si="29"/>
        <v>0</v>
      </c>
      <c r="AP17">
        <f t="shared" si="30"/>
        <v>0</v>
      </c>
      <c r="AQ17">
        <f t="shared" si="31"/>
        <v>0</v>
      </c>
      <c r="AR17">
        <f t="shared" si="32"/>
        <v>0</v>
      </c>
      <c r="AS17">
        <f t="shared" si="33"/>
        <v>0</v>
      </c>
      <c r="AT17">
        <f t="shared" si="34"/>
        <v>0</v>
      </c>
      <c r="AU17">
        <f t="shared" si="35"/>
        <v>0</v>
      </c>
      <c r="AW17">
        <f t="shared" si="36"/>
        <v>0</v>
      </c>
      <c r="AX17">
        <f t="shared" si="37"/>
        <v>0</v>
      </c>
      <c r="AY17">
        <f t="shared" si="38"/>
        <v>0</v>
      </c>
      <c r="AZ17">
        <f t="shared" si="39"/>
        <v>0</v>
      </c>
      <c r="BA17">
        <f t="shared" si="40"/>
        <v>0</v>
      </c>
      <c r="BB17">
        <f t="shared" si="41"/>
        <v>0</v>
      </c>
    </row>
    <row r="18" spans="1:54" ht="12.75">
      <c r="A18" s="2" t="str">
        <f>'- B -'!B20</f>
        <v>SCORPIONS</v>
      </c>
      <c r="B18" s="174">
        <f>IF('- B -'!C20&lt;&gt;"",'- B -'!C20,"")</f>
        <v>80</v>
      </c>
      <c r="C18" s="174" t="str">
        <f>'- B -'!D20</f>
        <v>-</v>
      </c>
      <c r="D18" s="174">
        <f>IF('- B -'!E20&lt;&gt;"",'- B -'!E20,"")</f>
        <v>24</v>
      </c>
      <c r="E18" s="3" t="str">
        <f>'- B -'!F20</f>
        <v>OWLS</v>
      </c>
      <c r="F18" s="174">
        <f>COUNTBLANK('- B -'!C20:'- B -'!E20)</f>
        <v>0</v>
      </c>
      <c r="G18">
        <f t="shared" si="42"/>
        <v>0</v>
      </c>
      <c r="H18">
        <f t="shared" si="43"/>
        <v>0</v>
      </c>
      <c r="I18">
        <f t="shared" si="44"/>
        <v>0</v>
      </c>
      <c r="J18">
        <f t="shared" si="45"/>
        <v>0</v>
      </c>
      <c r="K18">
        <f t="shared" si="46"/>
        <v>0</v>
      </c>
      <c r="L18">
        <f t="shared" si="47"/>
        <v>0</v>
      </c>
      <c r="N18">
        <f t="shared" si="48"/>
        <v>0</v>
      </c>
      <c r="O18">
        <f t="shared" si="49"/>
        <v>0</v>
      </c>
      <c r="P18">
        <f t="shared" si="50"/>
        <v>0</v>
      </c>
      <c r="Q18">
        <f t="shared" si="51"/>
        <v>0</v>
      </c>
      <c r="R18">
        <f t="shared" si="52"/>
        <v>0</v>
      </c>
      <c r="S18">
        <f t="shared" si="53"/>
        <v>0</v>
      </c>
      <c r="U18">
        <f t="shared" si="54"/>
        <v>0</v>
      </c>
      <c r="V18">
        <f t="shared" si="55"/>
        <v>0</v>
      </c>
      <c r="W18">
        <f t="shared" si="56"/>
        <v>0</v>
      </c>
      <c r="X18">
        <f t="shared" si="57"/>
        <v>0</v>
      </c>
      <c r="Y18">
        <f t="shared" si="58"/>
        <v>0</v>
      </c>
      <c r="Z18">
        <f t="shared" si="59"/>
        <v>0</v>
      </c>
      <c r="AB18">
        <f t="shared" si="60"/>
        <v>0</v>
      </c>
      <c r="AC18">
        <f t="shared" si="61"/>
        <v>0</v>
      </c>
      <c r="AD18">
        <f t="shared" si="62"/>
        <v>0</v>
      </c>
      <c r="AE18">
        <f t="shared" si="63"/>
        <v>0</v>
      </c>
      <c r="AF18">
        <f t="shared" si="64"/>
        <v>0</v>
      </c>
      <c r="AG18">
        <f t="shared" si="65"/>
        <v>0</v>
      </c>
      <c r="AI18">
        <f t="shared" si="24"/>
        <v>1</v>
      </c>
      <c r="AJ18">
        <f t="shared" si="25"/>
        <v>1</v>
      </c>
      <c r="AK18">
        <f t="shared" si="26"/>
        <v>0</v>
      </c>
      <c r="AL18">
        <f t="shared" si="27"/>
        <v>0</v>
      </c>
      <c r="AM18">
        <f t="shared" si="28"/>
        <v>80</v>
      </c>
      <c r="AN18">
        <f t="shared" si="29"/>
        <v>24</v>
      </c>
      <c r="AP18">
        <f t="shared" si="30"/>
        <v>0</v>
      </c>
      <c r="AQ18">
        <f t="shared" si="31"/>
        <v>0</v>
      </c>
      <c r="AR18">
        <f t="shared" si="32"/>
        <v>0</v>
      </c>
      <c r="AS18">
        <f t="shared" si="33"/>
        <v>0</v>
      </c>
      <c r="AT18">
        <f t="shared" si="34"/>
        <v>0</v>
      </c>
      <c r="AU18">
        <f t="shared" si="35"/>
        <v>0</v>
      </c>
      <c r="AW18">
        <f t="shared" si="36"/>
        <v>1</v>
      </c>
      <c r="AX18">
        <f t="shared" si="37"/>
        <v>0</v>
      </c>
      <c r="AY18">
        <f t="shared" si="38"/>
        <v>0</v>
      </c>
      <c r="AZ18">
        <f t="shared" si="39"/>
        <v>1</v>
      </c>
      <c r="BA18">
        <f t="shared" si="40"/>
        <v>24</v>
      </c>
      <c r="BB18">
        <f t="shared" si="41"/>
        <v>80</v>
      </c>
    </row>
    <row r="19" spans="1:54" ht="12.75">
      <c r="A19" s="2" t="str">
        <f>'- B -'!B21</f>
        <v>LOS JUECES</v>
      </c>
      <c r="B19" s="174">
        <f>IF('- B -'!C21&lt;&gt;"",'- B -'!C21,"")</f>
        <v>99</v>
      </c>
      <c r="C19" s="174" t="str">
        <f>'- B -'!D21</f>
        <v>-</v>
      </c>
      <c r="D19" s="174">
        <f>IF('- B -'!E21&lt;&gt;"",'- B -'!E21,"")</f>
        <v>18</v>
      </c>
      <c r="E19" s="3" t="str">
        <f>'- B -'!F21</f>
        <v>OWLS</v>
      </c>
      <c r="F19" s="174">
        <f>COUNTBLANK('- B -'!C21:'- B -'!E21)</f>
        <v>0</v>
      </c>
      <c r="G19">
        <f t="shared" si="42"/>
        <v>1</v>
      </c>
      <c r="H19">
        <f t="shared" si="43"/>
        <v>1</v>
      </c>
      <c r="I19">
        <f t="shared" si="44"/>
        <v>0</v>
      </c>
      <c r="J19">
        <f t="shared" si="45"/>
        <v>0</v>
      </c>
      <c r="K19">
        <f t="shared" si="46"/>
        <v>99</v>
      </c>
      <c r="L19">
        <f t="shared" si="47"/>
        <v>18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1</v>
      </c>
      <c r="AX19">
        <f t="shared" si="37"/>
        <v>0</v>
      </c>
      <c r="AY19">
        <f t="shared" si="38"/>
        <v>0</v>
      </c>
      <c r="AZ19">
        <f t="shared" si="39"/>
        <v>1</v>
      </c>
      <c r="BA19">
        <f t="shared" si="40"/>
        <v>18</v>
      </c>
      <c r="BB19">
        <f t="shared" si="41"/>
        <v>99</v>
      </c>
    </row>
    <row r="20" spans="1:54" ht="12.75">
      <c r="A20" s="2" t="str">
        <f>'- B -'!B22</f>
        <v>SPARSES</v>
      </c>
      <c r="B20" s="174">
        <f>IF('- B -'!C22&lt;&gt;"",'- B -'!C22,"")</f>
        <v>28</v>
      </c>
      <c r="C20" s="174" t="str">
        <f>'- B -'!D22</f>
        <v>-</v>
      </c>
      <c r="D20" s="174">
        <f>IF('- B -'!E22&lt;&gt;"",'- B -'!E22,"")</f>
        <v>36</v>
      </c>
      <c r="E20" s="3" t="str">
        <f>'- B -'!F22</f>
        <v>SCORPIONS</v>
      </c>
      <c r="F20" s="174">
        <f>COUNTBLANK('- B -'!C22:'- B -'!E22)</f>
        <v>0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1</v>
      </c>
      <c r="V20">
        <f t="shared" si="55"/>
        <v>0</v>
      </c>
      <c r="W20">
        <f t="shared" si="56"/>
        <v>0</v>
      </c>
      <c r="X20">
        <f t="shared" si="57"/>
        <v>1</v>
      </c>
      <c r="Y20">
        <f t="shared" si="58"/>
        <v>28</v>
      </c>
      <c r="Z20">
        <f t="shared" si="59"/>
        <v>36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1</v>
      </c>
      <c r="AJ20">
        <f t="shared" si="25"/>
        <v>1</v>
      </c>
      <c r="AK20">
        <f t="shared" si="26"/>
        <v>0</v>
      </c>
      <c r="AL20">
        <f t="shared" si="27"/>
        <v>0</v>
      </c>
      <c r="AM20">
        <f t="shared" si="28"/>
        <v>36</v>
      </c>
      <c r="AN20">
        <f t="shared" si="29"/>
        <v>28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54" ht="12.75">
      <c r="A21" s="2" t="str">
        <f>'- B -'!B23</f>
        <v>CIENCIAS I</v>
      </c>
      <c r="B21" s="174">
        <f>IF('- B -'!C23&lt;&gt;"",'- B -'!C23,"")</f>
        <v>74</v>
      </c>
      <c r="C21" s="174" t="str">
        <f>'- B -'!D23</f>
        <v>-</v>
      </c>
      <c r="D21" s="174">
        <f>IF('- B -'!E23&lt;&gt;"",'- B -'!E23,"")</f>
        <v>38</v>
      </c>
      <c r="E21" s="3" t="str">
        <f>'- B -'!F23</f>
        <v>UNALAKERS</v>
      </c>
      <c r="F21" s="174">
        <f>COUNTBLANK('- B -'!C23:'- B -'!E23)</f>
        <v>0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1</v>
      </c>
      <c r="AC21">
        <f t="shared" si="61"/>
        <v>1</v>
      </c>
      <c r="AD21">
        <f t="shared" si="62"/>
        <v>0</v>
      </c>
      <c r="AE21">
        <f t="shared" si="63"/>
        <v>0</v>
      </c>
      <c r="AF21">
        <f t="shared" si="64"/>
        <v>74</v>
      </c>
      <c r="AG21">
        <f t="shared" si="65"/>
        <v>38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1</v>
      </c>
      <c r="AQ21">
        <f t="shared" si="31"/>
        <v>0</v>
      </c>
      <c r="AR21">
        <f t="shared" si="32"/>
        <v>0</v>
      </c>
      <c r="AS21">
        <f t="shared" si="33"/>
        <v>1</v>
      </c>
      <c r="AT21">
        <f t="shared" si="34"/>
        <v>38</v>
      </c>
      <c r="AU21">
        <f t="shared" si="35"/>
        <v>74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54" ht="12.75">
      <c r="A22" s="2" t="str">
        <f>'- B -'!B24</f>
        <v>FCE</v>
      </c>
      <c r="B22" s="174">
        <f>IF('- B -'!C24&lt;&gt;"",'- B -'!C24,"")</f>
        <v>76</v>
      </c>
      <c r="C22" s="174" t="str">
        <f>'- B -'!D24</f>
        <v>-</v>
      </c>
      <c r="D22" s="174">
        <f>IF('- B -'!E24&lt;&gt;"",'- B -'!E24,"")</f>
        <v>30</v>
      </c>
      <c r="E22" s="3" t="str">
        <f>'- B -'!F24</f>
        <v>UNALAKERS</v>
      </c>
      <c r="F22" s="174">
        <f>COUNTBLANK('- B -'!C24:'- B -'!E24)</f>
        <v>0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1</v>
      </c>
      <c r="O22">
        <f t="shared" si="49"/>
        <v>1</v>
      </c>
      <c r="P22">
        <f t="shared" si="50"/>
        <v>0</v>
      </c>
      <c r="Q22">
        <f t="shared" si="51"/>
        <v>0</v>
      </c>
      <c r="R22">
        <f t="shared" si="52"/>
        <v>76</v>
      </c>
      <c r="S22">
        <f t="shared" si="53"/>
        <v>30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1</v>
      </c>
      <c r="AQ22">
        <f t="shared" si="31"/>
        <v>0</v>
      </c>
      <c r="AR22">
        <f t="shared" si="32"/>
        <v>0</v>
      </c>
      <c r="AS22">
        <f t="shared" si="33"/>
        <v>1</v>
      </c>
      <c r="AT22">
        <f t="shared" si="34"/>
        <v>30</v>
      </c>
      <c r="AU22">
        <f t="shared" si="35"/>
        <v>76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54" ht="12.75">
      <c r="A23" s="2" t="str">
        <f>'- B -'!B25</f>
        <v>SPARSES</v>
      </c>
      <c r="B23" s="174">
        <f>IF('- B -'!C25&lt;&gt;"",'- B -'!C25,"")</f>
        <v>39</v>
      </c>
      <c r="C23" s="174" t="str">
        <f>'- B -'!D25</f>
        <v>-</v>
      </c>
      <c r="D23" s="174">
        <f>IF('- B -'!E25&lt;&gt;"",'- B -'!E25,"")</f>
        <v>26</v>
      </c>
      <c r="E23" s="3" t="str">
        <f>'- B -'!F25</f>
        <v>OWLS</v>
      </c>
      <c r="F23" s="174">
        <f>COUNTBLANK('- B -'!C25:'- B -'!E25)</f>
        <v>0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1</v>
      </c>
      <c r="V23">
        <f t="shared" si="55"/>
        <v>1</v>
      </c>
      <c r="W23">
        <f t="shared" si="56"/>
        <v>0</v>
      </c>
      <c r="X23">
        <f t="shared" si="57"/>
        <v>0</v>
      </c>
      <c r="Y23">
        <f t="shared" si="58"/>
        <v>39</v>
      </c>
      <c r="Z23">
        <f t="shared" si="59"/>
        <v>26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1</v>
      </c>
      <c r="AX23">
        <f t="shared" si="37"/>
        <v>0</v>
      </c>
      <c r="AY23">
        <f t="shared" si="38"/>
        <v>0</v>
      </c>
      <c r="AZ23">
        <f t="shared" si="39"/>
        <v>1</v>
      </c>
      <c r="BA23">
        <f t="shared" si="40"/>
        <v>26</v>
      </c>
      <c r="BB23">
        <f t="shared" si="41"/>
        <v>39</v>
      </c>
    </row>
    <row r="24" spans="1:54" ht="12.75">
      <c r="A24" s="2" t="str">
        <f>'- B -'!B26</f>
        <v>CIENCIAS I</v>
      </c>
      <c r="B24" s="174">
        <f>IF('- B -'!C26&lt;&gt;"",'- B -'!C26,"")</f>
        <v>72</v>
      </c>
      <c r="C24" s="174" t="str">
        <f>'- B -'!D26</f>
        <v>-</v>
      </c>
      <c r="D24" s="174">
        <f>IF('- B -'!E26&lt;&gt;"",'- B -'!E26,"")</f>
        <v>42</v>
      </c>
      <c r="E24" s="3" t="str">
        <f>'- B -'!F26</f>
        <v>SCORPIONS</v>
      </c>
      <c r="F24" s="174">
        <f>COUNTBLANK('- B -'!C26:'- B -'!E26)</f>
        <v>0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1</v>
      </c>
      <c r="AC24">
        <f t="shared" si="61"/>
        <v>1</v>
      </c>
      <c r="AD24">
        <f t="shared" si="62"/>
        <v>0</v>
      </c>
      <c r="AE24">
        <f t="shared" si="63"/>
        <v>0</v>
      </c>
      <c r="AF24">
        <f t="shared" si="64"/>
        <v>72</v>
      </c>
      <c r="AG24">
        <f t="shared" si="65"/>
        <v>42</v>
      </c>
      <c r="AI24">
        <f t="shared" si="24"/>
        <v>1</v>
      </c>
      <c r="AJ24">
        <f t="shared" si="25"/>
        <v>0</v>
      </c>
      <c r="AK24">
        <f t="shared" si="26"/>
        <v>0</v>
      </c>
      <c r="AL24">
        <f t="shared" si="27"/>
        <v>1</v>
      </c>
      <c r="AM24">
        <f t="shared" si="28"/>
        <v>42</v>
      </c>
      <c r="AN24">
        <f t="shared" si="29"/>
        <v>72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7:55" ht="12.75">
      <c r="G25">
        <f aca="true" t="shared" si="66" ref="G25:L25">SUM(G4:G24)</f>
        <v>6</v>
      </c>
      <c r="H25">
        <f t="shared" si="66"/>
        <v>6</v>
      </c>
      <c r="I25">
        <f t="shared" si="66"/>
        <v>0</v>
      </c>
      <c r="J25">
        <f t="shared" si="66"/>
        <v>0</v>
      </c>
      <c r="K25">
        <f t="shared" si="66"/>
        <v>453</v>
      </c>
      <c r="L25">
        <f t="shared" si="66"/>
        <v>128</v>
      </c>
      <c r="M25">
        <f>H25*3+I25</f>
        <v>18</v>
      </c>
      <c r="N25">
        <f aca="true" t="shared" si="67" ref="N25:S25">SUM(N4:N24)</f>
        <v>6</v>
      </c>
      <c r="O25">
        <f t="shared" si="67"/>
        <v>4</v>
      </c>
      <c r="P25">
        <f t="shared" si="67"/>
        <v>0</v>
      </c>
      <c r="Q25">
        <f t="shared" si="67"/>
        <v>2</v>
      </c>
      <c r="R25">
        <f t="shared" si="67"/>
        <v>346</v>
      </c>
      <c r="S25">
        <f t="shared" si="67"/>
        <v>250</v>
      </c>
      <c r="T25">
        <f>O25*3+P25</f>
        <v>12</v>
      </c>
      <c r="U25">
        <f aca="true" t="shared" si="68" ref="U25:Z25">SUM(U4:U24)</f>
        <v>6</v>
      </c>
      <c r="V25">
        <f t="shared" si="68"/>
        <v>1</v>
      </c>
      <c r="W25">
        <f t="shared" si="68"/>
        <v>0</v>
      </c>
      <c r="X25">
        <f t="shared" si="68"/>
        <v>5</v>
      </c>
      <c r="Y25">
        <f t="shared" si="68"/>
        <v>152</v>
      </c>
      <c r="Z25">
        <f t="shared" si="68"/>
        <v>295</v>
      </c>
      <c r="AA25">
        <f>V25*3+W25</f>
        <v>3</v>
      </c>
      <c r="AB25">
        <f aca="true" t="shared" si="69" ref="AB25:AG25">SUM(AB4:AB24)</f>
        <v>6</v>
      </c>
      <c r="AC25">
        <f t="shared" si="69"/>
        <v>5</v>
      </c>
      <c r="AD25">
        <f t="shared" si="69"/>
        <v>0</v>
      </c>
      <c r="AE25">
        <f t="shared" si="69"/>
        <v>1</v>
      </c>
      <c r="AF25">
        <f t="shared" si="69"/>
        <v>419</v>
      </c>
      <c r="AG25">
        <f t="shared" si="69"/>
        <v>218</v>
      </c>
      <c r="AH25">
        <f>AC25*3+AD25</f>
        <v>15</v>
      </c>
      <c r="AI25">
        <f aca="true" t="shared" si="70" ref="AI25:AN25">SUM(AI4:AI24)</f>
        <v>6</v>
      </c>
      <c r="AJ25">
        <f t="shared" si="70"/>
        <v>3</v>
      </c>
      <c r="AK25">
        <f t="shared" si="70"/>
        <v>0</v>
      </c>
      <c r="AL25">
        <f t="shared" si="70"/>
        <v>3</v>
      </c>
      <c r="AM25">
        <f t="shared" si="70"/>
        <v>231</v>
      </c>
      <c r="AN25">
        <f t="shared" si="70"/>
        <v>284</v>
      </c>
      <c r="AO25">
        <f>AJ25*3+AK25</f>
        <v>9</v>
      </c>
      <c r="AP25">
        <f aca="true" t="shared" si="71" ref="AP25:AU25">SUM(AP4:AP24)</f>
        <v>6</v>
      </c>
      <c r="AQ25">
        <f t="shared" si="71"/>
        <v>2</v>
      </c>
      <c r="AR25">
        <f t="shared" si="71"/>
        <v>0</v>
      </c>
      <c r="AS25">
        <f t="shared" si="71"/>
        <v>4</v>
      </c>
      <c r="AT25">
        <f t="shared" si="71"/>
        <v>150</v>
      </c>
      <c r="AU25">
        <f t="shared" si="71"/>
        <v>245</v>
      </c>
      <c r="AV25">
        <f>AQ25*3+AR25</f>
        <v>6</v>
      </c>
      <c r="AW25">
        <f aca="true" t="shared" si="72" ref="AW25:BB25">SUM(AW4:AW24)</f>
        <v>6</v>
      </c>
      <c r="AX25">
        <f t="shared" si="72"/>
        <v>0</v>
      </c>
      <c r="AY25">
        <f t="shared" si="72"/>
        <v>0</v>
      </c>
      <c r="AZ25">
        <f t="shared" si="72"/>
        <v>6</v>
      </c>
      <c r="BA25">
        <f t="shared" si="72"/>
        <v>118</v>
      </c>
      <c r="BB25">
        <f t="shared" si="72"/>
        <v>449</v>
      </c>
      <c r="BC25">
        <f>AX25*3+AY25</f>
        <v>0</v>
      </c>
    </row>
    <row r="31" ht="12.75">
      <c r="F31" t="s">
        <v>35</v>
      </c>
    </row>
    <row r="32" spans="7:95" ht="12.75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72</v>
      </c>
      <c r="AE32" t="s">
        <v>97</v>
      </c>
      <c r="AI32" t="s">
        <v>98</v>
      </c>
      <c r="AM32" t="s">
        <v>24</v>
      </c>
      <c r="AQ32" t="s">
        <v>25</v>
      </c>
      <c r="AU32" t="s">
        <v>73</v>
      </c>
      <c r="AY32" t="s">
        <v>99</v>
      </c>
      <c r="BC32" t="s">
        <v>100</v>
      </c>
      <c r="BG32" t="s">
        <v>26</v>
      </c>
      <c r="BK32" t="s">
        <v>74</v>
      </c>
      <c r="BO32" t="s">
        <v>101</v>
      </c>
      <c r="BS32" t="s">
        <v>102</v>
      </c>
      <c r="BW32" t="s">
        <v>75</v>
      </c>
      <c r="CA32" t="s">
        <v>103</v>
      </c>
      <c r="CE32" t="s">
        <v>104</v>
      </c>
      <c r="CI32" t="s">
        <v>105</v>
      </c>
      <c r="CM32" t="s">
        <v>106</v>
      </c>
      <c r="CQ32" t="s">
        <v>76</v>
      </c>
    </row>
    <row r="33" spans="6:96" ht="12.75">
      <c r="F33" t="str">
        <f>G2</f>
        <v>LOS JUECES</v>
      </c>
      <c r="G33">
        <f aca="true" t="shared" si="73" ref="G33:M33">G25</f>
        <v>6</v>
      </c>
      <c r="H33">
        <f t="shared" si="73"/>
        <v>6</v>
      </c>
      <c r="I33">
        <f t="shared" si="73"/>
        <v>0</v>
      </c>
      <c r="J33">
        <f t="shared" si="73"/>
        <v>0</v>
      </c>
      <c r="K33">
        <f t="shared" si="73"/>
        <v>453</v>
      </c>
      <c r="L33">
        <f t="shared" si="73"/>
        <v>128</v>
      </c>
      <c r="M33">
        <f t="shared" si="73"/>
        <v>18</v>
      </c>
      <c r="O33" t="str">
        <f>IF($M33&gt;=$M34,$F33,$F34)</f>
        <v>LOS JUECES</v>
      </c>
      <c r="P33">
        <f aca="true" t="shared" si="74" ref="P33:P39">VLOOKUP(O33,$F$33:$M$42,8,FALSE)</f>
        <v>18</v>
      </c>
      <c r="S33" t="str">
        <f>IF($P33&gt;=$P35,$O33,$O35)</f>
        <v>LOS JUECES</v>
      </c>
      <c r="T33">
        <f aca="true" t="shared" si="75" ref="T33:T39">VLOOKUP(S33,$O$33:$P$42,2,FALSE)</f>
        <v>18</v>
      </c>
      <c r="W33" t="str">
        <f>IF($T33&gt;=$T36,$S33,$S36)</f>
        <v>LOS JUECES</v>
      </c>
      <c r="X33">
        <f aca="true" t="shared" si="76" ref="X33:X39">VLOOKUP(W33,$S$33:$T$42,2,FALSE)</f>
        <v>18</v>
      </c>
      <c r="AA33" t="str">
        <f>IF($X33&gt;=$X37,$W33,$W37)</f>
        <v>LOS JUECES</v>
      </c>
      <c r="AB33">
        <f>VLOOKUP(AA33,W33:X42,2,FALSE)</f>
        <v>18</v>
      </c>
      <c r="AE33" t="str">
        <f>IF($AB33&gt;=$AB38,$AA33,$AA38)</f>
        <v>LOS JUECES</v>
      </c>
      <c r="AF33">
        <f>VLOOKUP(AE33,AA33:AB42,2,FALSE)</f>
        <v>18</v>
      </c>
      <c r="AI33" t="str">
        <f>IF($AF33&gt;=$AF39,$AE33,$AE39)</f>
        <v>LOS JUECES</v>
      </c>
      <c r="AJ33">
        <f>VLOOKUP(AI33,AE33:AF42,2,FALSE)</f>
        <v>18</v>
      </c>
      <c r="AM33" t="str">
        <f>AI33</f>
        <v>LOS JUECES</v>
      </c>
      <c r="AN33">
        <f>VLOOKUP(AM33,AI33:AJ42,2,FALSE)</f>
        <v>18</v>
      </c>
      <c r="AQ33" t="str">
        <f>AM33</f>
        <v>LOS JUECES</v>
      </c>
      <c r="AR33">
        <f>VLOOKUP(AQ33,AM33:AN42,2,FALSE)</f>
        <v>18</v>
      </c>
      <c r="AU33" t="str">
        <f>AQ33</f>
        <v>LOS JUECES</v>
      </c>
      <c r="AV33">
        <f>VLOOKUP(AU33,AQ33:AR42,2,FALSE)</f>
        <v>18</v>
      </c>
      <c r="AY33" t="str">
        <f>AU33</f>
        <v>LOS JUECES</v>
      </c>
      <c r="AZ33">
        <f>VLOOKUP(AY33,AU33:AV42,2,FALSE)</f>
        <v>18</v>
      </c>
      <c r="BC33" t="str">
        <f>AY33</f>
        <v>LOS JUECES</v>
      </c>
      <c r="BD33">
        <f>VLOOKUP(BC33,AY33:AZ42,2,FALSE)</f>
        <v>18</v>
      </c>
      <c r="BG33" t="str">
        <f>BC33</f>
        <v>LOS JUECES</v>
      </c>
      <c r="BH33">
        <f>VLOOKUP(BG33,BC33:BD42,2,FALSE)</f>
        <v>18</v>
      </c>
      <c r="BK33" t="str">
        <f>BG33</f>
        <v>LOS JUECES</v>
      </c>
      <c r="BL33">
        <f>VLOOKUP(BK33,BG33:BH42,2,FALSE)</f>
        <v>18</v>
      </c>
      <c r="BO33" t="str">
        <f>BK33</f>
        <v>LOS JUECES</v>
      </c>
      <c r="BP33">
        <f>VLOOKUP(BO33,BK33:BL42,2,FALSE)</f>
        <v>18</v>
      </c>
      <c r="BS33" t="str">
        <f>BO33</f>
        <v>LOS JUECES</v>
      </c>
      <c r="BT33">
        <f>VLOOKUP(BS33,BO33:BP42,2,FALSE)</f>
        <v>18</v>
      </c>
      <c r="BW33" t="str">
        <f>BS33</f>
        <v>LOS JUECES</v>
      </c>
      <c r="BX33">
        <f>VLOOKUP(BW33,BS33:BT42,2,FALSE)</f>
        <v>18</v>
      </c>
      <c r="CA33" t="str">
        <f>BW33</f>
        <v>LOS JUECES</v>
      </c>
      <c r="CB33">
        <f>VLOOKUP(CA33,BW33:BX42,2,FALSE)</f>
        <v>18</v>
      </c>
      <c r="CE33" t="str">
        <f>CA33</f>
        <v>LOS JUECES</v>
      </c>
      <c r="CF33">
        <f>VLOOKUP(CE33,CA33:CB42,2,FALSE)</f>
        <v>18</v>
      </c>
      <c r="CI33" t="str">
        <f>CE33</f>
        <v>LOS JUECES</v>
      </c>
      <c r="CJ33">
        <f>VLOOKUP(CI33,CE33:CF42,2,FALSE)</f>
        <v>18</v>
      </c>
      <c r="CM33" t="str">
        <f>CI33</f>
        <v>LOS JUECES</v>
      </c>
      <c r="CN33">
        <f>VLOOKUP(CM33,CI33:CJ42,2,FALSE)</f>
        <v>18</v>
      </c>
      <c r="CQ33" t="str">
        <f>CM33</f>
        <v>LOS JUECES</v>
      </c>
      <c r="CR33">
        <f>VLOOKUP(CQ33,CM33:CN42,2,FALSE)</f>
        <v>18</v>
      </c>
    </row>
    <row r="34" spans="6:96" ht="12.75">
      <c r="F34" t="str">
        <f>N2</f>
        <v>FCE</v>
      </c>
      <c r="G34">
        <f aca="true" t="shared" si="77" ref="G34:L34">N25</f>
        <v>6</v>
      </c>
      <c r="H34">
        <f t="shared" si="77"/>
        <v>4</v>
      </c>
      <c r="I34">
        <f t="shared" si="77"/>
        <v>0</v>
      </c>
      <c r="J34">
        <f t="shared" si="77"/>
        <v>2</v>
      </c>
      <c r="K34">
        <f t="shared" si="77"/>
        <v>346</v>
      </c>
      <c r="L34">
        <f t="shared" si="77"/>
        <v>250</v>
      </c>
      <c r="M34">
        <f>T25</f>
        <v>12</v>
      </c>
      <c r="O34" t="str">
        <f>IF($M34&lt;=$M33,$F34,$F33)</f>
        <v>FCE</v>
      </c>
      <c r="P34">
        <f t="shared" si="74"/>
        <v>12</v>
      </c>
      <c r="S34" t="str">
        <f>O34</f>
        <v>FCE</v>
      </c>
      <c r="T34">
        <f t="shared" si="75"/>
        <v>12</v>
      </c>
      <c r="W34" t="str">
        <f>S34</f>
        <v>FCE</v>
      </c>
      <c r="X34">
        <f t="shared" si="76"/>
        <v>12</v>
      </c>
      <c r="AA34" t="str">
        <f>W34</f>
        <v>FCE</v>
      </c>
      <c r="AB34">
        <f>VLOOKUP(AA34,W33:X42,2,FALSE)</f>
        <v>12</v>
      </c>
      <c r="AE34" t="str">
        <f>AA34</f>
        <v>FCE</v>
      </c>
      <c r="AF34">
        <f>VLOOKUP(AE34,AA33:AB42,2,FALSE)</f>
        <v>12</v>
      </c>
      <c r="AI34" t="str">
        <f>AE34</f>
        <v>FCE</v>
      </c>
      <c r="AJ34">
        <f>VLOOKUP(AI34,AE33:AF42,2,FALSE)</f>
        <v>12</v>
      </c>
      <c r="AM34" t="str">
        <f>IF($AJ34&gt;=$AJ35,$AI34,$AI35)</f>
        <v>FCE</v>
      </c>
      <c r="AN34">
        <f>VLOOKUP(AM34,AI33:AJ42,2,FALSE)</f>
        <v>12</v>
      </c>
      <c r="AQ34" t="str">
        <f>IF($AN34&gt;=$AN36,$AM34,$AM36)</f>
        <v>CIENCIAS I</v>
      </c>
      <c r="AR34">
        <f>VLOOKUP(AQ34,AM33:AN42,2,FALSE)</f>
        <v>15</v>
      </c>
      <c r="AU34" t="str">
        <f>IF($AR34&gt;=$AR37,$AQ34,$AQ37)</f>
        <v>CIENCIAS I</v>
      </c>
      <c r="AV34">
        <f>VLOOKUP(AU34,AQ33:AR42,2,FALSE)</f>
        <v>15</v>
      </c>
      <c r="AY34" t="str">
        <f>IF($AV34&gt;=$AV38,$AU34,$AU38)</f>
        <v>CIENCIAS I</v>
      </c>
      <c r="AZ34">
        <f>VLOOKUP(AY34,AU33:AV42,2,FALSE)</f>
        <v>15</v>
      </c>
      <c r="BC34" t="str">
        <f>IF($AZ34&gt;=$AZ39,$AY34,$AY39)</f>
        <v>CIENCIAS I</v>
      </c>
      <c r="BD34">
        <f>VLOOKUP(BC34,AY33:AZ42,2,FALSE)</f>
        <v>15</v>
      </c>
      <c r="BG34" t="str">
        <f>BC34</f>
        <v>CIENCIAS I</v>
      </c>
      <c r="BH34">
        <f>VLOOKUP(BG34,BC33:BD42,2,FALSE)</f>
        <v>15</v>
      </c>
      <c r="BK34" t="str">
        <f>BG34</f>
        <v>CIENCIAS I</v>
      </c>
      <c r="BL34">
        <f>VLOOKUP(BK34,BG33:BH42,2,FALSE)</f>
        <v>15</v>
      </c>
      <c r="BO34" t="str">
        <f>BK34</f>
        <v>CIENCIAS I</v>
      </c>
      <c r="BP34">
        <f>VLOOKUP(BO34,BK33:BL42,2,FALSE)</f>
        <v>15</v>
      </c>
      <c r="BS34" t="str">
        <f>BO34</f>
        <v>CIENCIAS I</v>
      </c>
      <c r="BT34">
        <f>VLOOKUP(BS34,BO33:BP42,2,FALSE)</f>
        <v>15</v>
      </c>
      <c r="BW34" t="str">
        <f>BS34</f>
        <v>CIENCIAS I</v>
      </c>
      <c r="BX34">
        <f>VLOOKUP(BW34,BS33:BT42,2,FALSE)</f>
        <v>15</v>
      </c>
      <c r="CA34" t="str">
        <f>BW34</f>
        <v>CIENCIAS I</v>
      </c>
      <c r="CB34">
        <f>VLOOKUP(CA34,BW33:BX42,2,FALSE)</f>
        <v>15</v>
      </c>
      <c r="CE34" t="str">
        <f>CA34</f>
        <v>CIENCIAS I</v>
      </c>
      <c r="CF34">
        <f>VLOOKUP(CE34,CA33:CB42,2,FALSE)</f>
        <v>15</v>
      </c>
      <c r="CI34" t="str">
        <f>CE34</f>
        <v>CIENCIAS I</v>
      </c>
      <c r="CJ34">
        <f>VLOOKUP(CI34,CE33:CF42,2,FALSE)</f>
        <v>15</v>
      </c>
      <c r="CM34" t="str">
        <f>CI34</f>
        <v>CIENCIAS I</v>
      </c>
      <c r="CN34">
        <f>VLOOKUP(CM34,CI33:CJ42,2,FALSE)</f>
        <v>15</v>
      </c>
      <c r="CQ34" t="str">
        <f>CM34</f>
        <v>CIENCIAS I</v>
      </c>
      <c r="CR34">
        <f>VLOOKUP(CQ34,CM33:CN42,2,FALSE)</f>
        <v>15</v>
      </c>
    </row>
    <row r="35" spans="6:96" ht="12.75">
      <c r="F35" t="str">
        <f>U2</f>
        <v>SPARSES</v>
      </c>
      <c r="G35">
        <f aca="true" t="shared" si="78" ref="G35:M35">U25</f>
        <v>6</v>
      </c>
      <c r="H35">
        <f t="shared" si="78"/>
        <v>1</v>
      </c>
      <c r="I35">
        <f t="shared" si="78"/>
        <v>0</v>
      </c>
      <c r="J35">
        <f t="shared" si="78"/>
        <v>5</v>
      </c>
      <c r="K35">
        <f t="shared" si="78"/>
        <v>152</v>
      </c>
      <c r="L35">
        <f t="shared" si="78"/>
        <v>295</v>
      </c>
      <c r="M35">
        <f t="shared" si="78"/>
        <v>3</v>
      </c>
      <c r="O35" t="str">
        <f>F35</f>
        <v>SPARSES</v>
      </c>
      <c r="P35">
        <f t="shared" si="74"/>
        <v>3</v>
      </c>
      <c r="S35" t="str">
        <f>IF($P35&lt;=$P33,$O35,$O33)</f>
        <v>SPARSES</v>
      </c>
      <c r="T35">
        <f t="shared" si="75"/>
        <v>3</v>
      </c>
      <c r="W35" t="str">
        <f>S35</f>
        <v>SPARSES</v>
      </c>
      <c r="X35">
        <f t="shared" si="76"/>
        <v>3</v>
      </c>
      <c r="AA35" t="str">
        <f>W35</f>
        <v>SPARSES</v>
      </c>
      <c r="AB35">
        <f>VLOOKUP(AA35,W33:X42,2,FALSE)</f>
        <v>3</v>
      </c>
      <c r="AE35" t="str">
        <f>AA35</f>
        <v>SPARSES</v>
      </c>
      <c r="AF35">
        <f>VLOOKUP(AE35,AA33:AB42,2,FALSE)</f>
        <v>3</v>
      </c>
      <c r="AI35" t="str">
        <f>AE35</f>
        <v>SPARSES</v>
      </c>
      <c r="AJ35">
        <f>VLOOKUP(AI35,AE33:AF42,2,FALSE)</f>
        <v>3</v>
      </c>
      <c r="AM35" t="str">
        <f>IF($AJ35&lt;=$AJ34,$AI35,$AI34)</f>
        <v>SPARSES</v>
      </c>
      <c r="AN35">
        <f>VLOOKUP(AM35,AI33:AJ42,2,FALSE)</f>
        <v>3</v>
      </c>
      <c r="AQ35" t="str">
        <f>AM35</f>
        <v>SPARSES</v>
      </c>
      <c r="AR35">
        <f>VLOOKUP(AQ35,AM33:AN42,2,FALSE)</f>
        <v>3</v>
      </c>
      <c r="AU35" t="str">
        <f>AQ35</f>
        <v>SPARSES</v>
      </c>
      <c r="AV35">
        <f>VLOOKUP(AU35,AQ33:AR42,2,FALSE)</f>
        <v>3</v>
      </c>
      <c r="AY35" t="str">
        <f>AU35</f>
        <v>SPARSES</v>
      </c>
      <c r="AZ35">
        <f>VLOOKUP(AY35,AU33:AV42,2,FALSE)</f>
        <v>3</v>
      </c>
      <c r="BC35" t="str">
        <f>AY35</f>
        <v>SPARSES</v>
      </c>
      <c r="BD35">
        <f>VLOOKUP(BC35,AY33:AZ42,2,FALSE)</f>
        <v>3</v>
      </c>
      <c r="BG35" t="str">
        <f>IF($BD35&gt;=$BD36,$BC35,$BC36)</f>
        <v>FCE</v>
      </c>
      <c r="BH35">
        <f>VLOOKUP(BG35,BC33:BD42,2,FALSE)</f>
        <v>12</v>
      </c>
      <c r="BK35" t="str">
        <f>IF($BH35&gt;=$BH37,$BG35,$BG37)</f>
        <v>FCE</v>
      </c>
      <c r="BL35">
        <f>VLOOKUP(BK35,BG33:BH42,2,FALSE)</f>
        <v>12</v>
      </c>
      <c r="BO35" t="str">
        <f>IF($BL35&gt;=$BL38,$BK35,$BK38)</f>
        <v>FCE</v>
      </c>
      <c r="BP35">
        <f>VLOOKUP(BO35,BK33:BL42,2,FALSE)</f>
        <v>12</v>
      </c>
      <c r="BS35" t="str">
        <f>IF($BP35&gt;=$BP39,$BO35,$BO39)</f>
        <v>FCE</v>
      </c>
      <c r="BT35">
        <f>VLOOKUP(BS35,BO33:BP42,2,FALSE)</f>
        <v>12</v>
      </c>
      <c r="BW35" t="str">
        <f>BS35</f>
        <v>FCE</v>
      </c>
      <c r="BX35">
        <f>VLOOKUP(BW35,BS33:BT42,2,FALSE)</f>
        <v>12</v>
      </c>
      <c r="CA35" t="str">
        <f>BW35</f>
        <v>FCE</v>
      </c>
      <c r="CB35">
        <f>VLOOKUP(CA35,BW33:BX42,2,FALSE)</f>
        <v>12</v>
      </c>
      <c r="CE35" t="str">
        <f>CA35</f>
        <v>FCE</v>
      </c>
      <c r="CF35">
        <f>VLOOKUP(CE35,CA33:CB42,2,FALSE)</f>
        <v>12</v>
      </c>
      <c r="CI35" t="str">
        <f>CE35</f>
        <v>FCE</v>
      </c>
      <c r="CJ35">
        <f>VLOOKUP(CI35,CE33:CF42,2,FALSE)</f>
        <v>12</v>
      </c>
      <c r="CM35" t="str">
        <f>CI35</f>
        <v>FCE</v>
      </c>
      <c r="CN35">
        <f>VLOOKUP(CM35,CI33:CJ42,2,FALSE)</f>
        <v>12</v>
      </c>
      <c r="CQ35" t="str">
        <f>CM35</f>
        <v>FCE</v>
      </c>
      <c r="CR35">
        <f>VLOOKUP(CQ35,CM33:CN42,2,FALSE)</f>
        <v>12</v>
      </c>
    </row>
    <row r="36" spans="6:96" ht="12.75">
      <c r="F36" t="str">
        <f>AB2</f>
        <v>CIENCIAS I</v>
      </c>
      <c r="G36">
        <f aca="true" t="shared" si="79" ref="G36:M36">AB25</f>
        <v>6</v>
      </c>
      <c r="H36">
        <f t="shared" si="79"/>
        <v>5</v>
      </c>
      <c r="I36">
        <f t="shared" si="79"/>
        <v>0</v>
      </c>
      <c r="J36">
        <f t="shared" si="79"/>
        <v>1</v>
      </c>
      <c r="K36">
        <f t="shared" si="79"/>
        <v>419</v>
      </c>
      <c r="L36">
        <f t="shared" si="79"/>
        <v>218</v>
      </c>
      <c r="M36">
        <f t="shared" si="79"/>
        <v>15</v>
      </c>
      <c r="O36" t="str">
        <f>F36</f>
        <v>CIENCIAS I</v>
      </c>
      <c r="P36">
        <f t="shared" si="74"/>
        <v>15</v>
      </c>
      <c r="S36" t="str">
        <f>O36</f>
        <v>CIENCIAS I</v>
      </c>
      <c r="T36">
        <f t="shared" si="75"/>
        <v>15</v>
      </c>
      <c r="W36" t="str">
        <f>IF($T36&lt;=$T33,$S36,$S33)</f>
        <v>CIENCIAS I</v>
      </c>
      <c r="X36">
        <f t="shared" si="76"/>
        <v>15</v>
      </c>
      <c r="AA36" t="str">
        <f>W36</f>
        <v>CIENCIAS I</v>
      </c>
      <c r="AB36">
        <f>VLOOKUP(AA36,W33:X42,2,FALSE)</f>
        <v>15</v>
      </c>
      <c r="AE36" t="str">
        <f>AA36</f>
        <v>CIENCIAS I</v>
      </c>
      <c r="AF36">
        <f>VLOOKUP(AE36,AA33:AB42,2,FALSE)</f>
        <v>15</v>
      </c>
      <c r="AI36" t="str">
        <f>AE36</f>
        <v>CIENCIAS I</v>
      </c>
      <c r="AJ36">
        <f>VLOOKUP(AI36,AE33:AF42,2,FALSE)</f>
        <v>15</v>
      </c>
      <c r="AM36" t="str">
        <f>AI36</f>
        <v>CIENCIAS I</v>
      </c>
      <c r="AN36">
        <f>VLOOKUP(AM36,AI33:AJ42,2,FALSE)</f>
        <v>15</v>
      </c>
      <c r="AQ36" t="str">
        <f>IF($AN36&lt;=$AN34,$AM36,$AM34)</f>
        <v>FCE</v>
      </c>
      <c r="AR36">
        <f>VLOOKUP(AQ36,AM33:AN42,2,FALSE)</f>
        <v>12</v>
      </c>
      <c r="AU36" t="str">
        <f>AQ36</f>
        <v>FCE</v>
      </c>
      <c r="AV36">
        <f>VLOOKUP(AU36,AQ33:AR42,2,FALSE)</f>
        <v>12</v>
      </c>
      <c r="AY36" t="str">
        <f>AU36</f>
        <v>FCE</v>
      </c>
      <c r="AZ36">
        <f>VLOOKUP(AY36,AU33:AV42,2,FALSE)</f>
        <v>12</v>
      </c>
      <c r="BC36" t="str">
        <f>AY36</f>
        <v>FCE</v>
      </c>
      <c r="BD36">
        <f>VLOOKUP(BC36,AY33:AZ42,2,FALSE)</f>
        <v>12</v>
      </c>
      <c r="BG36" t="str">
        <f>IF($BD36&lt;=$BD35,$BC36,$BC35)</f>
        <v>SPARSES</v>
      </c>
      <c r="BH36">
        <f>VLOOKUP(BG36,BC33:BD42,2,FALSE)</f>
        <v>3</v>
      </c>
      <c r="BK36" t="str">
        <f>BG36</f>
        <v>SPARSES</v>
      </c>
      <c r="BL36">
        <f>VLOOKUP(BK36,BG33:BH42,2,FALSE)</f>
        <v>3</v>
      </c>
      <c r="BO36" t="str">
        <f>BK36</f>
        <v>SPARSES</v>
      </c>
      <c r="BP36">
        <f>VLOOKUP(BO36,BK33:BL42,2,FALSE)</f>
        <v>3</v>
      </c>
      <c r="BS36" t="str">
        <f>BO36</f>
        <v>SPARSES</v>
      </c>
      <c r="BT36">
        <f>VLOOKUP(BS36,BO33:BP42,2,FALSE)</f>
        <v>3</v>
      </c>
      <c r="BW36" t="str">
        <f>IF($BT36&gt;=$BT37,$BS36,$BS37)</f>
        <v>SCORPIONS</v>
      </c>
      <c r="BX36">
        <f>VLOOKUP(BW36,BS33:BT42,2,FALSE)</f>
        <v>9</v>
      </c>
      <c r="CA36" t="str">
        <f>IF($BX36&gt;=$BX38,$BW36,$BW38)</f>
        <v>SCORPIONS</v>
      </c>
      <c r="CB36">
        <f>VLOOKUP(CA36,BW33:BX42,2,FALSE)</f>
        <v>9</v>
      </c>
      <c r="CE36" t="str">
        <f>IF($CB36&gt;=$CB39,$CA36,$CA39)</f>
        <v>SCORPIONS</v>
      </c>
      <c r="CF36">
        <f>VLOOKUP(CE36,CA33:CB42,2,FALSE)</f>
        <v>9</v>
      </c>
      <c r="CI36" t="str">
        <f>CE36</f>
        <v>SCORPIONS</v>
      </c>
      <c r="CJ36">
        <f>VLOOKUP(CI36,CE33:CF42,2,FALSE)</f>
        <v>9</v>
      </c>
      <c r="CM36" t="str">
        <f>CI36</f>
        <v>SCORPIONS</v>
      </c>
      <c r="CN36">
        <f>VLOOKUP(CM36,CI33:CJ42,2,FALSE)</f>
        <v>9</v>
      </c>
      <c r="CQ36" t="str">
        <f>CM36</f>
        <v>SCORPIONS</v>
      </c>
      <c r="CR36">
        <f>VLOOKUP(CQ36,CM33:CN42,2,FALSE)</f>
        <v>9</v>
      </c>
    </row>
    <row r="37" spans="6:96" ht="12.75">
      <c r="F37" t="str">
        <f>AI2</f>
        <v>SCORPIONS</v>
      </c>
      <c r="G37">
        <f>AI25</f>
        <v>6</v>
      </c>
      <c r="H37">
        <f aca="true" t="shared" si="80" ref="H37:M37">AJ25</f>
        <v>3</v>
      </c>
      <c r="I37">
        <f t="shared" si="80"/>
        <v>0</v>
      </c>
      <c r="J37">
        <f t="shared" si="80"/>
        <v>3</v>
      </c>
      <c r="K37">
        <f t="shared" si="80"/>
        <v>231</v>
      </c>
      <c r="L37">
        <f t="shared" si="80"/>
        <v>284</v>
      </c>
      <c r="M37">
        <f t="shared" si="80"/>
        <v>9</v>
      </c>
      <c r="O37" t="str">
        <f>F37</f>
        <v>SCORPIONS</v>
      </c>
      <c r="P37">
        <f t="shared" si="74"/>
        <v>9</v>
      </c>
      <c r="S37" t="str">
        <f>O37</f>
        <v>SCORPIONS</v>
      </c>
      <c r="T37">
        <f t="shared" si="75"/>
        <v>9</v>
      </c>
      <c r="W37" t="str">
        <f>S37</f>
        <v>SCORPIONS</v>
      </c>
      <c r="X37">
        <f t="shared" si="76"/>
        <v>9</v>
      </c>
      <c r="AA37" t="str">
        <f>IF($X37&lt;=$X33,$W37,$W33)</f>
        <v>SCORPIONS</v>
      </c>
      <c r="AB37">
        <f>VLOOKUP(AA37,W33:X42,2,FALSE)</f>
        <v>9</v>
      </c>
      <c r="AE37" t="str">
        <f>AA37</f>
        <v>SCORPIONS</v>
      </c>
      <c r="AF37">
        <f>VLOOKUP(AE37,AA33:AB42,2,FALSE)</f>
        <v>9</v>
      </c>
      <c r="AI37" t="str">
        <f>AE37</f>
        <v>SCORPIONS</v>
      </c>
      <c r="AJ37">
        <f>VLOOKUP(AI37,AE33:AF42,2,FALSE)</f>
        <v>9</v>
      </c>
      <c r="AM37" t="str">
        <f>AI37</f>
        <v>SCORPIONS</v>
      </c>
      <c r="AN37">
        <f>VLOOKUP(AM37,AI33:AJ42,2,FALSE)</f>
        <v>9</v>
      </c>
      <c r="AQ37" t="str">
        <f>AM37</f>
        <v>SCORPIONS</v>
      </c>
      <c r="AR37">
        <f>VLOOKUP(AQ37,AM33:AN42,2,FALSE)</f>
        <v>9</v>
      </c>
      <c r="AU37" t="str">
        <f>IF($AR37&lt;=$AR34,$AQ37,$AQ34)</f>
        <v>SCORPIONS</v>
      </c>
      <c r="AV37">
        <f>VLOOKUP(AU37,AQ33:AR42,2,FALSE)</f>
        <v>9</v>
      </c>
      <c r="AY37" t="str">
        <f>AU37</f>
        <v>SCORPIONS</v>
      </c>
      <c r="AZ37">
        <f>VLOOKUP(AY37,AU33:AV42,2,FALSE)</f>
        <v>9</v>
      </c>
      <c r="BC37" t="str">
        <f>AY37</f>
        <v>SCORPIONS</v>
      </c>
      <c r="BD37">
        <f>VLOOKUP(BC37,AY33:AZ42,2,FALSE)</f>
        <v>9</v>
      </c>
      <c r="BG37" t="str">
        <f>BC37</f>
        <v>SCORPIONS</v>
      </c>
      <c r="BH37">
        <f>VLOOKUP(BG37,BC33:BD42,2,FALSE)</f>
        <v>9</v>
      </c>
      <c r="BK37" t="str">
        <f>IF($BH37&lt;=$BH35,$BG37,$BG35)</f>
        <v>SCORPIONS</v>
      </c>
      <c r="BL37">
        <f>VLOOKUP(BK37,BG33:BH42,2,FALSE)</f>
        <v>9</v>
      </c>
      <c r="BO37" t="str">
        <f>BK37</f>
        <v>SCORPIONS</v>
      </c>
      <c r="BP37">
        <f>VLOOKUP(BO37,BK33:BL42,2,FALSE)</f>
        <v>9</v>
      </c>
      <c r="BS37" t="str">
        <f>BO37</f>
        <v>SCORPIONS</v>
      </c>
      <c r="BT37">
        <f>VLOOKUP(BS37,BO33:BP42,2,FALSE)</f>
        <v>9</v>
      </c>
      <c r="BW37" t="str">
        <f>IF(BT37&lt;=BT36,BS37,BS36)</f>
        <v>SPARSES</v>
      </c>
      <c r="BX37">
        <f>VLOOKUP(BW37,BS33:BT42,2,FALSE)</f>
        <v>3</v>
      </c>
      <c r="CA37" t="str">
        <f>BW37</f>
        <v>SPARSES</v>
      </c>
      <c r="CB37">
        <f>VLOOKUP(CA37,BW33:BX42,2,FALSE)</f>
        <v>3</v>
      </c>
      <c r="CE37" t="str">
        <f>CA37</f>
        <v>SPARSES</v>
      </c>
      <c r="CF37">
        <f>VLOOKUP(CE37,CA33:CB42,2,FALSE)</f>
        <v>3</v>
      </c>
      <c r="CI37" t="str">
        <f>IF($CF37&gt;=$CF38,$CE37,$CE38)</f>
        <v>UNALAKERS</v>
      </c>
      <c r="CJ37">
        <f>VLOOKUP(CI37,CE33:CF42,2,FALSE)</f>
        <v>6</v>
      </c>
      <c r="CM37" t="str">
        <f>IF($CJ37&gt;=$CJ39,$CI37,$CI39)</f>
        <v>UNALAKERS</v>
      </c>
      <c r="CN37">
        <f>VLOOKUP(CM37,CI33:CJ42,2,FALSE)</f>
        <v>6</v>
      </c>
      <c r="CQ37" t="str">
        <f>CM37</f>
        <v>UNALAKERS</v>
      </c>
      <c r="CR37">
        <f>VLOOKUP(CQ37,CM33:CN42,2,FALSE)</f>
        <v>6</v>
      </c>
    </row>
    <row r="38" spans="6:96" ht="12.75">
      <c r="F38" t="str">
        <f>AP2</f>
        <v>UNALAKERS</v>
      </c>
      <c r="G38">
        <f>AP25</f>
        <v>6</v>
      </c>
      <c r="H38">
        <f aca="true" t="shared" si="81" ref="H38:M38">AQ25</f>
        <v>2</v>
      </c>
      <c r="I38">
        <f t="shared" si="81"/>
        <v>0</v>
      </c>
      <c r="J38">
        <f t="shared" si="81"/>
        <v>4</v>
      </c>
      <c r="K38">
        <f t="shared" si="81"/>
        <v>150</v>
      </c>
      <c r="L38">
        <f t="shared" si="81"/>
        <v>245</v>
      </c>
      <c r="M38">
        <f t="shared" si="81"/>
        <v>6</v>
      </c>
      <c r="O38" t="str">
        <f>F38</f>
        <v>UNALAKERS</v>
      </c>
      <c r="P38">
        <f t="shared" si="74"/>
        <v>6</v>
      </c>
      <c r="S38" t="str">
        <f>O38</f>
        <v>UNALAKERS</v>
      </c>
      <c r="T38">
        <f t="shared" si="75"/>
        <v>6</v>
      </c>
      <c r="W38" t="str">
        <f>S38</f>
        <v>UNALAKERS</v>
      </c>
      <c r="X38">
        <f t="shared" si="76"/>
        <v>6</v>
      </c>
      <c r="AA38" t="str">
        <f>W38</f>
        <v>UNALAKERS</v>
      </c>
      <c r="AB38">
        <f>VLOOKUP(AA38,W33:X42,2,FALSE)</f>
        <v>6</v>
      </c>
      <c r="AE38" t="str">
        <f>IF($AB38&lt;=$AB33,$AA38,$AA33)</f>
        <v>UNALAKERS</v>
      </c>
      <c r="AF38">
        <f>VLOOKUP(AE38,AA33:AB42,2,FALSE)</f>
        <v>6</v>
      </c>
      <c r="AI38" t="str">
        <f>AE38</f>
        <v>UNALAKERS</v>
      </c>
      <c r="AJ38">
        <f>VLOOKUP(AI38,AE33:AF42,2,FALSE)</f>
        <v>6</v>
      </c>
      <c r="AM38" t="str">
        <f>AI38</f>
        <v>UNALAKERS</v>
      </c>
      <c r="AN38">
        <f>VLOOKUP(AM38,AI33:AJ42,2,FALSE)</f>
        <v>6</v>
      </c>
      <c r="AQ38" t="str">
        <f>AM38</f>
        <v>UNALAKERS</v>
      </c>
      <c r="AR38">
        <f>VLOOKUP(AQ38,AM33:AN42,2,FALSE)</f>
        <v>6</v>
      </c>
      <c r="AU38" t="str">
        <f>AQ38</f>
        <v>UNALAKERS</v>
      </c>
      <c r="AV38">
        <f>VLOOKUP(AU38,AQ33:AR42,2,FALSE)</f>
        <v>6</v>
      </c>
      <c r="AY38" t="str">
        <f>IF($AV38&lt;=$AV34,$AU38,$AU34)</f>
        <v>UNALAKERS</v>
      </c>
      <c r="AZ38">
        <f>VLOOKUP(AY38,AU33:AV42,2,FALSE)</f>
        <v>6</v>
      </c>
      <c r="BC38" t="str">
        <f>AY38</f>
        <v>UNALAKERS</v>
      </c>
      <c r="BD38">
        <f>VLOOKUP(BC38,AY33:AZ42,2,FALSE)</f>
        <v>6</v>
      </c>
      <c r="BG38" t="str">
        <f>BC38</f>
        <v>UNALAKERS</v>
      </c>
      <c r="BH38">
        <f>VLOOKUP(BG38,BC33:BD42,2,FALSE)</f>
        <v>6</v>
      </c>
      <c r="BK38" t="str">
        <f>BG38</f>
        <v>UNALAKERS</v>
      </c>
      <c r="BL38">
        <f>VLOOKUP(BK38,BG33:BH42,2,FALSE)</f>
        <v>6</v>
      </c>
      <c r="BO38" t="str">
        <f>IF($BL38&lt;=$BL35,$BK38,$BK35)</f>
        <v>UNALAKERS</v>
      </c>
      <c r="BP38">
        <f>VLOOKUP(BO38,BK33:BL42,2,FALSE)</f>
        <v>6</v>
      </c>
      <c r="BS38" t="str">
        <f>BO38</f>
        <v>UNALAKERS</v>
      </c>
      <c r="BT38">
        <f>VLOOKUP(BS38,BO33:BP42,2,FALSE)</f>
        <v>6</v>
      </c>
      <c r="BW38" t="str">
        <f>BS38</f>
        <v>UNALAKERS</v>
      </c>
      <c r="BX38">
        <f>VLOOKUP(BW38,BS33:BT42,2,FALSE)</f>
        <v>6</v>
      </c>
      <c r="CA38" t="str">
        <f>IF($BX38&lt;=$BX36,$BW38,$BW36)</f>
        <v>UNALAKERS</v>
      </c>
      <c r="CB38">
        <f>VLOOKUP(CA38,BW33:BX42,2,FALSE)</f>
        <v>6</v>
      </c>
      <c r="CE38" t="str">
        <f>CA38</f>
        <v>UNALAKERS</v>
      </c>
      <c r="CF38">
        <f>VLOOKUP(CE38,CA33:CB42,2,FALSE)</f>
        <v>6</v>
      </c>
      <c r="CI38" t="str">
        <f>IF($CF38&lt;=$CF37,$CE38,$CE37)</f>
        <v>SPARSES</v>
      </c>
      <c r="CJ38">
        <f>VLOOKUP(CI38,CE33:CF42,2,FALSE)</f>
        <v>3</v>
      </c>
      <c r="CM38" t="str">
        <f>CI38</f>
        <v>SPARSES</v>
      </c>
      <c r="CN38">
        <f>VLOOKUP(CM38,CI33:CJ42,2,FALSE)</f>
        <v>3</v>
      </c>
      <c r="CQ38" t="str">
        <f>IF($CN38&gt;=$CN39,$CM38,$CM39)</f>
        <v>SPARSES</v>
      </c>
      <c r="CR38">
        <f>VLOOKUP(CQ38,CM33:CN42,2,FALSE)</f>
        <v>3</v>
      </c>
    </row>
    <row r="39" spans="6:96" ht="12.75">
      <c r="F39" t="str">
        <f>AW2</f>
        <v>OWLS</v>
      </c>
      <c r="G39">
        <f>AW25</f>
        <v>6</v>
      </c>
      <c r="H39">
        <f aca="true" t="shared" si="82" ref="H39:M39">AX25</f>
        <v>0</v>
      </c>
      <c r="I39">
        <f t="shared" si="82"/>
        <v>0</v>
      </c>
      <c r="J39">
        <f t="shared" si="82"/>
        <v>6</v>
      </c>
      <c r="K39">
        <f t="shared" si="82"/>
        <v>118</v>
      </c>
      <c r="L39">
        <f t="shared" si="82"/>
        <v>449</v>
      </c>
      <c r="M39">
        <f t="shared" si="82"/>
        <v>0</v>
      </c>
      <c r="O39" t="str">
        <f>F39</f>
        <v>OWLS</v>
      </c>
      <c r="P39">
        <f t="shared" si="74"/>
        <v>0</v>
      </c>
      <c r="S39" t="str">
        <f>O39</f>
        <v>OWLS</v>
      </c>
      <c r="T39">
        <f t="shared" si="75"/>
        <v>0</v>
      </c>
      <c r="W39" t="str">
        <f>S39</f>
        <v>OWLS</v>
      </c>
      <c r="X39">
        <f t="shared" si="76"/>
        <v>0</v>
      </c>
      <c r="AA39" t="str">
        <f>W39</f>
        <v>OWLS</v>
      </c>
      <c r="AB39">
        <f>VLOOKUP(AA39,W33:X42,2,FALSE)</f>
        <v>0</v>
      </c>
      <c r="AE39" t="str">
        <f>AA39</f>
        <v>OWLS</v>
      </c>
      <c r="AF39">
        <f>VLOOKUP(AE39,AA33:AB42,2,FALSE)</f>
        <v>0</v>
      </c>
      <c r="AI39" t="str">
        <f>IF($AF39&lt;=$AF33,$AE39,$AE33)</f>
        <v>OWLS</v>
      </c>
      <c r="AJ39">
        <f>VLOOKUP(AI39,AE33:AF42,2,FALSE)</f>
        <v>0</v>
      </c>
      <c r="AM39" t="str">
        <f>AI39</f>
        <v>OWLS</v>
      </c>
      <c r="AN39">
        <f>VLOOKUP(AM39,AI33:AJ42,2,FALSE)</f>
        <v>0</v>
      </c>
      <c r="AQ39" t="str">
        <f>AM39</f>
        <v>OWLS</v>
      </c>
      <c r="AR39">
        <f>VLOOKUP(AQ39,AM33:AN42,2,FALSE)</f>
        <v>0</v>
      </c>
      <c r="AU39" t="str">
        <f>AQ39</f>
        <v>OWLS</v>
      </c>
      <c r="AV39">
        <f>VLOOKUP(AU39,AQ33:AR42,2,FALSE)</f>
        <v>0</v>
      </c>
      <c r="AY39" t="str">
        <f>AU39</f>
        <v>OWLS</v>
      </c>
      <c r="AZ39">
        <f>VLOOKUP(AY39,AU33:AV42,2,FALSE)</f>
        <v>0</v>
      </c>
      <c r="BC39" t="str">
        <f>IF($AZ39&lt;=$AZ34,$AY39,$AY34)</f>
        <v>OWLS</v>
      </c>
      <c r="BD39">
        <f>VLOOKUP(BC39,AY33:AZ42,2,FALSE)</f>
        <v>0</v>
      </c>
      <c r="BG39" t="str">
        <f>BC39</f>
        <v>OWLS</v>
      </c>
      <c r="BH39">
        <f>VLOOKUP(BG39,BC33:BD42,2,FALSE)</f>
        <v>0</v>
      </c>
      <c r="BK39" t="str">
        <f>BG39</f>
        <v>OWLS</v>
      </c>
      <c r="BL39">
        <f>VLOOKUP(BK39,BG33:BH42,2,FALSE)</f>
        <v>0</v>
      </c>
      <c r="BO39" t="str">
        <f>BK39</f>
        <v>OWLS</v>
      </c>
      <c r="BP39">
        <f>VLOOKUP(BO39,BK33:BL42,2,FALSE)</f>
        <v>0</v>
      </c>
      <c r="BS39" t="str">
        <f>IF($BP39&lt;=$BP35,$BO39,$BO35)</f>
        <v>OWLS</v>
      </c>
      <c r="BT39">
        <f>VLOOKUP(BS39,BO33:BP42,2,FALSE)</f>
        <v>0</v>
      </c>
      <c r="BW39" t="str">
        <f>BS39</f>
        <v>OWLS</v>
      </c>
      <c r="BX39">
        <f>VLOOKUP(BW39,BS33:BT42,2,FALSE)</f>
        <v>0</v>
      </c>
      <c r="CA39" t="str">
        <f>BW39</f>
        <v>OWLS</v>
      </c>
      <c r="CB39">
        <f>VLOOKUP(CA39,BW33:BX42,2,FALSE)</f>
        <v>0</v>
      </c>
      <c r="CE39" t="str">
        <f>IF($CB39&lt;=$CB36,$CA39,$CA36)</f>
        <v>OWLS</v>
      </c>
      <c r="CF39">
        <f>VLOOKUP(CE39,CA33:CB42,2,FALSE)</f>
        <v>0</v>
      </c>
      <c r="CI39" t="str">
        <f>CE39</f>
        <v>OWLS</v>
      </c>
      <c r="CJ39">
        <f>VLOOKUP(CI39,CE33:CF42,2,FALSE)</f>
        <v>0</v>
      </c>
      <c r="CM39" t="str">
        <f>IF($CJ39&lt;=$CJ37,$CI39,$CI37)</f>
        <v>OWLS</v>
      </c>
      <c r="CN39">
        <f>VLOOKUP(CM39,CI33:CJ42,2,FALSE)</f>
        <v>0</v>
      </c>
      <c r="CQ39" t="str">
        <f>IF($CN39&lt;=$CN38,$CM39,$CM38)</f>
        <v>OWLS</v>
      </c>
      <c r="CR39">
        <f>VLOOKUP(CQ39,CM33:CN42,2,FALSE)</f>
        <v>0</v>
      </c>
    </row>
    <row r="45" spans="6:97" ht="12.75">
      <c r="F45" t="str">
        <f>CQ33</f>
        <v>LOS JUECES</v>
      </c>
      <c r="J45">
        <f>CR33</f>
        <v>18</v>
      </c>
      <c r="K45">
        <f aca="true" t="shared" si="83" ref="K45:K51">VLOOKUP(AI33,$F$33:$M$42,6,FALSE)</f>
        <v>453</v>
      </c>
      <c r="L45">
        <f aca="true" t="shared" si="84" ref="L45:L51">VLOOKUP(AI33,$F$33:$M$42,7,FALSE)</f>
        <v>128</v>
      </c>
      <c r="M45">
        <f aca="true" t="shared" si="85" ref="M45:M51">K45-L45</f>
        <v>325</v>
      </c>
      <c r="O45" t="str">
        <f>IF(AND($J45=$J46,$M46&gt;$M45),$F46,$F45)</f>
        <v>LOS JUECES</v>
      </c>
      <c r="P45">
        <f aca="true" t="shared" si="86" ref="P45:P51">VLOOKUP(O45,$F$45:$M$54,5,FALSE)</f>
        <v>18</v>
      </c>
      <c r="Q45">
        <f aca="true" t="shared" si="87" ref="Q45:Q51">VLOOKUP(O45,$F$45:$M$54,8,FALSE)</f>
        <v>325</v>
      </c>
      <c r="S45" t="str">
        <f>IF(AND(P45=P47,Q47&gt;Q45),O47,O45)</f>
        <v>LOS JUECES</v>
      </c>
      <c r="T45">
        <f aca="true" t="shared" si="88" ref="T45:T51">VLOOKUP(S45,$O$45:$Q$54,2,FALSE)</f>
        <v>18</v>
      </c>
      <c r="U45">
        <f aca="true" t="shared" si="89" ref="U45:U51">VLOOKUP(S45,$O$45:$Q$54,3,FALSE)</f>
        <v>325</v>
      </c>
      <c r="W45" t="str">
        <f>IF(AND(T45=T48,U48&gt;U45),S48,S45)</f>
        <v>LOS JUECES</v>
      </c>
      <c r="X45">
        <f aca="true" t="shared" si="90" ref="X45:X51">VLOOKUP(W45,$S$45:$U$54,2,FALSE)</f>
        <v>18</v>
      </c>
      <c r="Y45">
        <f aca="true" t="shared" si="91" ref="Y45:Y51">VLOOKUP(W45,$S$45:$U$54,3,FALSE)</f>
        <v>325</v>
      </c>
      <c r="AA45" t="str">
        <f>IF(AND(X45=X49,Y49&gt;Y45),W49,W45)</f>
        <v>LOS JUECES</v>
      </c>
      <c r="AB45">
        <f>VLOOKUP(AA45,W45:Y54,2,FALSE)</f>
        <v>18</v>
      </c>
      <c r="AC45">
        <f>VLOOKUP(AA45,W45:Y54,3,FALSE)</f>
        <v>325</v>
      </c>
      <c r="AE45" t="str">
        <f>IF(AND(AB45=AB50,AC50&gt;AC45),AA50,AA45)</f>
        <v>LOS JUECES</v>
      </c>
      <c r="AF45">
        <f>VLOOKUP(AE45,AA45:AC54,2,FALSE)</f>
        <v>18</v>
      </c>
      <c r="AG45">
        <f>VLOOKUP(AE45,AA45:AC54,3,FALSE)</f>
        <v>325</v>
      </c>
      <c r="AI45" t="str">
        <f>IF(AND(AF45=AF51,AG51&gt;AG45),AE51,AE45)</f>
        <v>LOS JUECES</v>
      </c>
      <c r="AJ45">
        <f>VLOOKUP(AI45,AE45:AG54,2,FALSE)</f>
        <v>18</v>
      </c>
      <c r="AK45">
        <f>VLOOKUP(AI45,AE45:AG54,3,FALSE)</f>
        <v>325</v>
      </c>
      <c r="AM45" t="str">
        <f>AI45</f>
        <v>LOS JUECES</v>
      </c>
      <c r="AN45">
        <f>VLOOKUP(AM45,AI45:AK54,2,FALSE)</f>
        <v>18</v>
      </c>
      <c r="AO45">
        <f>VLOOKUP(AM45,AI45:AK54,3,FALSE)</f>
        <v>325</v>
      </c>
      <c r="AQ45" t="str">
        <f>AM45</f>
        <v>LOS JUECES</v>
      </c>
      <c r="AR45">
        <f>VLOOKUP(AQ45,AM45:AO54,2,FALSE)</f>
        <v>18</v>
      </c>
      <c r="AS45">
        <f>VLOOKUP(AQ45,AM45:AO54,3,FALSE)</f>
        <v>325</v>
      </c>
      <c r="AU45" t="str">
        <f>AQ45</f>
        <v>LOS JUECES</v>
      </c>
      <c r="AV45">
        <f>VLOOKUP(AU45,AQ45:AS54,2,FALSE)</f>
        <v>18</v>
      </c>
      <c r="AW45">
        <f>VLOOKUP(AU45,AQ45:AS54,3,FALSE)</f>
        <v>325</v>
      </c>
      <c r="AY45" t="str">
        <f>AU45</f>
        <v>LOS JUECES</v>
      </c>
      <c r="AZ45">
        <f>VLOOKUP(AY45,AU45:AW54,2,FALSE)</f>
        <v>18</v>
      </c>
      <c r="BA45">
        <f>VLOOKUP(AY45,AU45:AW54,3,FALSE)</f>
        <v>325</v>
      </c>
      <c r="BC45" t="str">
        <f>AY45</f>
        <v>LOS JUECES</v>
      </c>
      <c r="BD45">
        <f>VLOOKUP(BC45,AY45:BA54,2,FALSE)</f>
        <v>18</v>
      </c>
      <c r="BE45">
        <f>VLOOKUP(BC45,AY45:BA54,3,FALSE)</f>
        <v>325</v>
      </c>
      <c r="BG45" t="str">
        <f>BC45</f>
        <v>LOS JUECES</v>
      </c>
      <c r="BH45">
        <f>VLOOKUP(BG45,BC45:BE54,2,FALSE)</f>
        <v>18</v>
      </c>
      <c r="BI45">
        <f>VLOOKUP(BG45,BC45:BE54,3,FALSE)</f>
        <v>325</v>
      </c>
      <c r="BK45" t="str">
        <f>BG45</f>
        <v>LOS JUECES</v>
      </c>
      <c r="BL45">
        <f>VLOOKUP(BK45,BG45:BI54,2,FALSE)</f>
        <v>18</v>
      </c>
      <c r="BM45">
        <f>VLOOKUP(BK45,BG45:BI54,3,FALSE)</f>
        <v>325</v>
      </c>
      <c r="BO45" t="str">
        <f>BK45</f>
        <v>LOS JUECES</v>
      </c>
      <c r="BP45">
        <f>VLOOKUP(BO45,BK45:BM54,2,FALSE)</f>
        <v>18</v>
      </c>
      <c r="BQ45">
        <f>VLOOKUP(BO45,BK45:BM54,3,FALSE)</f>
        <v>325</v>
      </c>
      <c r="BS45" t="str">
        <f>BO45</f>
        <v>LOS JUECES</v>
      </c>
      <c r="BT45">
        <f>VLOOKUP(BS45,BO45:BQ54,2,FALSE)</f>
        <v>18</v>
      </c>
      <c r="BU45">
        <f>VLOOKUP(BS45,BO45:BQ54,3,FALSE)</f>
        <v>325</v>
      </c>
      <c r="BW45" t="str">
        <f>BS45</f>
        <v>LOS JUECES</v>
      </c>
      <c r="BX45">
        <f>VLOOKUP(BW45,BS45:BU54,2,FALSE)</f>
        <v>18</v>
      </c>
      <c r="BY45">
        <f>VLOOKUP(BW45,BS45:BU54,3,FALSE)</f>
        <v>325</v>
      </c>
      <c r="CA45" t="str">
        <f>BW45</f>
        <v>LOS JUECES</v>
      </c>
      <c r="CB45">
        <f>VLOOKUP(CA45,BW45:BY54,2,FALSE)</f>
        <v>18</v>
      </c>
      <c r="CC45">
        <f>VLOOKUP(CA45,BW45:BY54,3,FALSE)</f>
        <v>325</v>
      </c>
      <c r="CE45" t="str">
        <f>CA45</f>
        <v>LOS JUECES</v>
      </c>
      <c r="CF45">
        <f>VLOOKUP(CE45,CA45:CC54,2,FALSE)</f>
        <v>18</v>
      </c>
      <c r="CG45">
        <f>VLOOKUP(CE45,CA45:CC54,3,FALSE)</f>
        <v>325</v>
      </c>
      <c r="CI45" t="str">
        <f>CE45</f>
        <v>LOS JUECES</v>
      </c>
      <c r="CJ45">
        <f>VLOOKUP(CI45,CE45:CG54,2,FALSE)</f>
        <v>18</v>
      </c>
      <c r="CK45">
        <f>VLOOKUP(CI45,CE45:CG54,3,FALSE)</f>
        <v>325</v>
      </c>
      <c r="CM45" t="str">
        <f>CI45</f>
        <v>LOS JUECES</v>
      </c>
      <c r="CN45">
        <f>VLOOKUP(CM45,CI45:CK54,2,FALSE)</f>
        <v>18</v>
      </c>
      <c r="CO45">
        <f>VLOOKUP(CM45,CI45:CK54,3,FALSE)</f>
        <v>325</v>
      </c>
      <c r="CQ45" t="str">
        <f>CM45</f>
        <v>LOS JUECES</v>
      </c>
      <c r="CR45">
        <f>VLOOKUP(CQ45,CM45:CO54,2,FALSE)</f>
        <v>18</v>
      </c>
      <c r="CS45">
        <f>VLOOKUP(CQ45,CM45:CO54,3,FALSE)</f>
        <v>325</v>
      </c>
    </row>
    <row r="46" spans="6:97" ht="12.75">
      <c r="F46" t="str">
        <f aca="true" t="shared" si="92" ref="F46:F51">CQ34</f>
        <v>CIENCIAS I</v>
      </c>
      <c r="J46">
        <f aca="true" t="shared" si="93" ref="J46:J51">CR34</f>
        <v>15</v>
      </c>
      <c r="K46">
        <f t="shared" si="83"/>
        <v>346</v>
      </c>
      <c r="L46">
        <f t="shared" si="84"/>
        <v>250</v>
      </c>
      <c r="M46">
        <f t="shared" si="85"/>
        <v>96</v>
      </c>
      <c r="O46" t="str">
        <f>IF(AND($J45=$J46,$M46&gt;$M45),$F45,$F46)</f>
        <v>CIENCIAS I</v>
      </c>
      <c r="P46">
        <f t="shared" si="86"/>
        <v>15</v>
      </c>
      <c r="Q46">
        <f t="shared" si="87"/>
        <v>96</v>
      </c>
      <c r="S46" t="str">
        <f>O46</f>
        <v>CIENCIAS I</v>
      </c>
      <c r="T46">
        <f t="shared" si="88"/>
        <v>15</v>
      </c>
      <c r="U46">
        <f t="shared" si="89"/>
        <v>96</v>
      </c>
      <c r="W46" t="str">
        <f>S46</f>
        <v>CIENCIAS I</v>
      </c>
      <c r="X46">
        <f t="shared" si="90"/>
        <v>15</v>
      </c>
      <c r="Y46">
        <f t="shared" si="91"/>
        <v>96</v>
      </c>
      <c r="AA46" t="str">
        <f>W46</f>
        <v>CIENCIAS I</v>
      </c>
      <c r="AB46">
        <f>VLOOKUP(AA46,W45:Y54,2,FALSE)</f>
        <v>15</v>
      </c>
      <c r="AC46">
        <f>VLOOKUP(AA46,W45:Y54,3,FALSE)</f>
        <v>96</v>
      </c>
      <c r="AE46" t="str">
        <f>AA46</f>
        <v>CIENCIAS I</v>
      </c>
      <c r="AF46">
        <f>VLOOKUP(AE46,AA45:AC54,2,FALSE)</f>
        <v>15</v>
      </c>
      <c r="AG46">
        <f>VLOOKUP(AE46,AA45:AC54,3,FALSE)</f>
        <v>96</v>
      </c>
      <c r="AI46" t="str">
        <f>AE46</f>
        <v>CIENCIAS I</v>
      </c>
      <c r="AJ46">
        <f>VLOOKUP(AI46,AE45:AG54,2,FALSE)</f>
        <v>15</v>
      </c>
      <c r="AK46">
        <f>VLOOKUP(AI46,AE45:AG54,3,FALSE)</f>
        <v>96</v>
      </c>
      <c r="AM46" t="str">
        <f>IF(AND(AJ46=AJ47,AK47&gt;AK46),AI47,AI46)</f>
        <v>CIENCIAS I</v>
      </c>
      <c r="AN46">
        <f>VLOOKUP(AM46,AI45:AK54,2,FALSE)</f>
        <v>15</v>
      </c>
      <c r="AO46">
        <f>VLOOKUP(AM46,AI45:AK54,3,FALSE)</f>
        <v>96</v>
      </c>
      <c r="AQ46" t="str">
        <f>IF(AND(AN46=AN48,AO48&gt;AO46),AM48,AM46)</f>
        <v>CIENCIAS I</v>
      </c>
      <c r="AR46">
        <f>VLOOKUP(AQ46,AM45:AO54,2,FALSE)</f>
        <v>15</v>
      </c>
      <c r="AS46">
        <f>VLOOKUP(AQ46,AM45:AO54,3,FALSE)</f>
        <v>96</v>
      </c>
      <c r="AU46" t="str">
        <f>IF(AND(AR46=AR49,AS49&gt;AS46),AQ49,AQ46)</f>
        <v>CIENCIAS I</v>
      </c>
      <c r="AV46">
        <f>VLOOKUP(AU46,AQ45:AS54,2,FALSE)</f>
        <v>15</v>
      </c>
      <c r="AW46">
        <f>VLOOKUP(AU46,AQ45:AS54,3,FALSE)</f>
        <v>96</v>
      </c>
      <c r="AY46" t="str">
        <f>IF(AND(AV46=AV50,AW50&gt;AW46),AU50,AU46)</f>
        <v>CIENCIAS I</v>
      </c>
      <c r="AZ46">
        <f>VLOOKUP(AY46,AU45:AW54,2,FALSE)</f>
        <v>15</v>
      </c>
      <c r="BA46">
        <f>VLOOKUP(AY46,AU45:AW54,3,FALSE)</f>
        <v>96</v>
      </c>
      <c r="BC46" t="str">
        <f>IF(AND(AZ46=AZ51,BA51&gt;BA46),AY51,AY46)</f>
        <v>CIENCIAS I</v>
      </c>
      <c r="BD46">
        <f>VLOOKUP(BC46,AY45:BA54,2,FALSE)</f>
        <v>15</v>
      </c>
      <c r="BE46">
        <f>VLOOKUP(BC46,AY45:BA54,3,FALSE)</f>
        <v>96</v>
      </c>
      <c r="BG46" t="str">
        <f>BC46</f>
        <v>CIENCIAS I</v>
      </c>
      <c r="BH46">
        <f>VLOOKUP(BG46,BC45:BE54,2,FALSE)</f>
        <v>15</v>
      </c>
      <c r="BI46">
        <f>VLOOKUP(BG46,BC45:BE54,3,FALSE)</f>
        <v>96</v>
      </c>
      <c r="BK46" t="str">
        <f>BG46</f>
        <v>CIENCIAS I</v>
      </c>
      <c r="BL46">
        <f>VLOOKUP(BK46,BG45:BI54,2,FALSE)</f>
        <v>15</v>
      </c>
      <c r="BM46">
        <f>VLOOKUP(BK46,BG45:BI54,3,FALSE)</f>
        <v>96</v>
      </c>
      <c r="BO46" t="str">
        <f>BK46</f>
        <v>CIENCIAS I</v>
      </c>
      <c r="BP46">
        <f>VLOOKUP(BO46,BK45:BM54,2,FALSE)</f>
        <v>15</v>
      </c>
      <c r="BQ46">
        <f>VLOOKUP(BO46,BK45:BM54,3,FALSE)</f>
        <v>96</v>
      </c>
      <c r="BS46" t="str">
        <f>BO46</f>
        <v>CIENCIAS I</v>
      </c>
      <c r="BT46">
        <f>VLOOKUP(BS46,BO45:BQ54,2,FALSE)</f>
        <v>15</v>
      </c>
      <c r="BU46">
        <f>VLOOKUP(BS46,BO45:BQ54,3,FALSE)</f>
        <v>96</v>
      </c>
      <c r="BW46" t="str">
        <f>BS46</f>
        <v>CIENCIAS I</v>
      </c>
      <c r="BX46">
        <f>VLOOKUP(BW46,BS45:BU54,2,FALSE)</f>
        <v>15</v>
      </c>
      <c r="BY46">
        <f>VLOOKUP(BW46,BS45:BU54,3,FALSE)</f>
        <v>96</v>
      </c>
      <c r="CA46" t="str">
        <f>BW46</f>
        <v>CIENCIAS I</v>
      </c>
      <c r="CB46">
        <f>VLOOKUP(CA46,BW45:BY54,2,FALSE)</f>
        <v>15</v>
      </c>
      <c r="CC46">
        <f>VLOOKUP(CA46,BW45:BY54,3,FALSE)</f>
        <v>96</v>
      </c>
      <c r="CE46" t="str">
        <f>CA46</f>
        <v>CIENCIAS I</v>
      </c>
      <c r="CF46">
        <f>VLOOKUP(CE46,CA45:CC54,2,FALSE)</f>
        <v>15</v>
      </c>
      <c r="CG46">
        <f>VLOOKUP(CE46,CA45:CC54,3,FALSE)</f>
        <v>96</v>
      </c>
      <c r="CI46" t="str">
        <f>CE46</f>
        <v>CIENCIAS I</v>
      </c>
      <c r="CJ46">
        <f>VLOOKUP(CI46,CE45:CG54,2,FALSE)</f>
        <v>15</v>
      </c>
      <c r="CK46">
        <f>VLOOKUP(CI46,CE45:CG54,3,FALSE)</f>
        <v>96</v>
      </c>
      <c r="CM46" t="str">
        <f>CI46</f>
        <v>CIENCIAS I</v>
      </c>
      <c r="CN46">
        <f>VLOOKUP(CM46,CI45:CK54,2,FALSE)</f>
        <v>15</v>
      </c>
      <c r="CO46">
        <f>VLOOKUP(CM46,CI45:CK54,3,FALSE)</f>
        <v>96</v>
      </c>
      <c r="CQ46" t="str">
        <f>CM46</f>
        <v>CIENCIAS I</v>
      </c>
      <c r="CR46">
        <f>VLOOKUP(CQ46,CM45:CO54,2,FALSE)</f>
        <v>15</v>
      </c>
      <c r="CS46">
        <f>VLOOKUP(CQ46,CM45:CO54,3,FALSE)</f>
        <v>96</v>
      </c>
    </row>
    <row r="47" spans="6:97" ht="12.75">
      <c r="F47" t="str">
        <f t="shared" si="92"/>
        <v>FCE</v>
      </c>
      <c r="J47">
        <f t="shared" si="93"/>
        <v>12</v>
      </c>
      <c r="K47">
        <f t="shared" si="83"/>
        <v>152</v>
      </c>
      <c r="L47">
        <f t="shared" si="84"/>
        <v>295</v>
      </c>
      <c r="M47">
        <f t="shared" si="85"/>
        <v>-143</v>
      </c>
      <c r="O47" t="str">
        <f>F47</f>
        <v>FCE</v>
      </c>
      <c r="P47">
        <f t="shared" si="86"/>
        <v>12</v>
      </c>
      <c r="Q47">
        <f t="shared" si="87"/>
        <v>-143</v>
      </c>
      <c r="S47" t="str">
        <f>IF(AND($P45=P47,Q47&gt;Q45),O45,O47)</f>
        <v>FCE</v>
      </c>
      <c r="T47">
        <f t="shared" si="88"/>
        <v>12</v>
      </c>
      <c r="U47">
        <f t="shared" si="89"/>
        <v>-143</v>
      </c>
      <c r="W47" t="str">
        <f>S47</f>
        <v>FCE</v>
      </c>
      <c r="X47">
        <f t="shared" si="90"/>
        <v>12</v>
      </c>
      <c r="Y47">
        <f t="shared" si="91"/>
        <v>-143</v>
      </c>
      <c r="AA47" t="str">
        <f>W47</f>
        <v>FCE</v>
      </c>
      <c r="AB47">
        <f>VLOOKUP(AA47,W45:Y54,2,FALSE)</f>
        <v>12</v>
      </c>
      <c r="AC47">
        <f>VLOOKUP(AA47,W45:Y54,3,FALSE)</f>
        <v>-143</v>
      </c>
      <c r="AE47" t="str">
        <f>AA47</f>
        <v>FCE</v>
      </c>
      <c r="AF47">
        <f>VLOOKUP(AE47,AA45:AC54,2,FALSE)</f>
        <v>12</v>
      </c>
      <c r="AG47">
        <f>VLOOKUP(AE47,AA45:AC54,3,FALSE)</f>
        <v>-143</v>
      </c>
      <c r="AI47" t="str">
        <f>AE47</f>
        <v>FCE</v>
      </c>
      <c r="AJ47">
        <f>VLOOKUP(AI47,AE45:AG54,2,FALSE)</f>
        <v>12</v>
      </c>
      <c r="AK47">
        <f>VLOOKUP(AI47,AE45:AG54,3,FALSE)</f>
        <v>-143</v>
      </c>
      <c r="AM47" t="str">
        <f>IF(AND(AJ46=AJ47,AK47&gt;AK46),AI46,AI47)</f>
        <v>FCE</v>
      </c>
      <c r="AN47">
        <f>VLOOKUP(AM47,AI45:AK54,2,FALSE)</f>
        <v>12</v>
      </c>
      <c r="AO47">
        <f>VLOOKUP(AM47,AI45:AK54,3,FALSE)</f>
        <v>-143</v>
      </c>
      <c r="AQ47" t="str">
        <f>AM47</f>
        <v>FCE</v>
      </c>
      <c r="AR47">
        <f>VLOOKUP(AQ47,AM45:AO54,2,FALSE)</f>
        <v>12</v>
      </c>
      <c r="AS47">
        <f>VLOOKUP(AQ47,AM45:AO54,3,FALSE)</f>
        <v>-143</v>
      </c>
      <c r="AU47" t="str">
        <f>AQ47</f>
        <v>FCE</v>
      </c>
      <c r="AV47">
        <f>VLOOKUP(AU47,AQ45:AS54,2,FALSE)</f>
        <v>12</v>
      </c>
      <c r="AW47">
        <f>VLOOKUP(AU47,AQ45:AS54,3,FALSE)</f>
        <v>-143</v>
      </c>
      <c r="AY47" t="str">
        <f>AU47</f>
        <v>FCE</v>
      </c>
      <c r="AZ47">
        <f>VLOOKUP(AY47,AU45:AW54,2,FALSE)</f>
        <v>12</v>
      </c>
      <c r="BA47">
        <f>VLOOKUP(AY47,AU45:AW54,3,FALSE)</f>
        <v>-143</v>
      </c>
      <c r="BC47" t="str">
        <f>AY47</f>
        <v>FCE</v>
      </c>
      <c r="BD47">
        <f>VLOOKUP(BC47,AY45:BA54,2,FALSE)</f>
        <v>12</v>
      </c>
      <c r="BE47">
        <f>VLOOKUP(BC47,AY45:BA54,3,FALSE)</f>
        <v>-143</v>
      </c>
      <c r="BG47" t="str">
        <f>IF(AND(BD47=BD48,BE48&gt;BE47),BC48,BC47)</f>
        <v>FCE</v>
      </c>
      <c r="BH47">
        <f>VLOOKUP(BG47,BC45:BE54,2,FALSE)</f>
        <v>12</v>
      </c>
      <c r="BI47">
        <f>VLOOKUP(BG47,BC45:BE54,3,FALSE)</f>
        <v>-143</v>
      </c>
      <c r="BK47" t="str">
        <f>IF(AND(BH47=BH49,BI49&gt;BI47),BG49,BG47)</f>
        <v>FCE</v>
      </c>
      <c r="BL47">
        <f>VLOOKUP(BK47,BG45:BI54,2,FALSE)</f>
        <v>12</v>
      </c>
      <c r="BM47">
        <f>VLOOKUP(BK47,BG45:BI54,3,FALSE)</f>
        <v>-143</v>
      </c>
      <c r="BO47" t="str">
        <f>IF(AND(BL47=BL50,BM50&gt;BM47),BK50,BK47)</f>
        <v>FCE</v>
      </c>
      <c r="BP47">
        <f>VLOOKUP(BO47,BK45:BM54,2,FALSE)</f>
        <v>12</v>
      </c>
      <c r="BQ47">
        <f>VLOOKUP(BO47,BK45:BM54,3,FALSE)</f>
        <v>-143</v>
      </c>
      <c r="BS47" t="str">
        <f>IF(AND(BP47=BP51,BQ51&gt;BQ47),BO51,BO47)</f>
        <v>FCE</v>
      </c>
      <c r="BT47">
        <f>VLOOKUP(BS47,BO45:BQ54,2,FALSE)</f>
        <v>12</v>
      </c>
      <c r="BU47">
        <f>VLOOKUP(BS47,BO45:BQ54,3,FALSE)</f>
        <v>-143</v>
      </c>
      <c r="BW47" t="str">
        <f>BS47</f>
        <v>FCE</v>
      </c>
      <c r="BX47">
        <f>VLOOKUP(BW47,BS45:BU54,2,FALSE)</f>
        <v>12</v>
      </c>
      <c r="BY47">
        <f>VLOOKUP(BW47,BS45:BU54,3,FALSE)</f>
        <v>-143</v>
      </c>
      <c r="CA47" t="str">
        <f>BW47</f>
        <v>FCE</v>
      </c>
      <c r="CB47">
        <f>VLOOKUP(CA47,BW45:BY54,2,FALSE)</f>
        <v>12</v>
      </c>
      <c r="CC47">
        <f>VLOOKUP(CA47,BW45:BY54,3,FALSE)</f>
        <v>-143</v>
      </c>
      <c r="CE47" t="str">
        <f>CA47</f>
        <v>FCE</v>
      </c>
      <c r="CF47">
        <f>VLOOKUP(CE47,CA45:CC54,2,FALSE)</f>
        <v>12</v>
      </c>
      <c r="CG47">
        <f>VLOOKUP(CE47,CA45:CC54,3,FALSE)</f>
        <v>-143</v>
      </c>
      <c r="CI47" t="str">
        <f>CE47</f>
        <v>FCE</v>
      </c>
      <c r="CJ47">
        <f>VLOOKUP(CI47,CE45:CG54,2,FALSE)</f>
        <v>12</v>
      </c>
      <c r="CK47">
        <f>VLOOKUP(CI47,CE45:CG54,3,FALSE)</f>
        <v>-143</v>
      </c>
      <c r="CM47" t="str">
        <f>CI47</f>
        <v>FCE</v>
      </c>
      <c r="CN47">
        <f>VLOOKUP(CM47,CI45:CK54,2,FALSE)</f>
        <v>12</v>
      </c>
      <c r="CO47">
        <f>VLOOKUP(CM47,CI45:CK54,3,FALSE)</f>
        <v>-143</v>
      </c>
      <c r="CQ47" t="str">
        <f>CM47</f>
        <v>FCE</v>
      </c>
      <c r="CR47">
        <f>VLOOKUP(CQ47,CM45:CO54,2,FALSE)</f>
        <v>12</v>
      </c>
      <c r="CS47">
        <f>VLOOKUP(CQ47,CM45:CO54,3,FALSE)</f>
        <v>-143</v>
      </c>
    </row>
    <row r="48" spans="6:97" ht="12.75">
      <c r="F48" t="str">
        <f t="shared" si="92"/>
        <v>SCORPIONS</v>
      </c>
      <c r="J48">
        <f t="shared" si="93"/>
        <v>9</v>
      </c>
      <c r="K48">
        <f t="shared" si="83"/>
        <v>419</v>
      </c>
      <c r="L48">
        <f t="shared" si="84"/>
        <v>218</v>
      </c>
      <c r="M48">
        <f t="shared" si="85"/>
        <v>201</v>
      </c>
      <c r="O48" t="str">
        <f>F48</f>
        <v>SCORPIONS</v>
      </c>
      <c r="P48">
        <f t="shared" si="86"/>
        <v>9</v>
      </c>
      <c r="Q48">
        <f t="shared" si="87"/>
        <v>201</v>
      </c>
      <c r="S48" t="str">
        <f>O48</f>
        <v>SCORPIONS</v>
      </c>
      <c r="T48">
        <f t="shared" si="88"/>
        <v>9</v>
      </c>
      <c r="U48">
        <f t="shared" si="89"/>
        <v>201</v>
      </c>
      <c r="W48" t="str">
        <f>IF(AND(T45=T48,U48&gt;U45),S45,S48)</f>
        <v>SCORPIONS</v>
      </c>
      <c r="X48">
        <f t="shared" si="90"/>
        <v>9</v>
      </c>
      <c r="Y48">
        <f t="shared" si="91"/>
        <v>201</v>
      </c>
      <c r="AA48" t="str">
        <f>W48</f>
        <v>SCORPIONS</v>
      </c>
      <c r="AB48">
        <f>VLOOKUP(AA48,W45:Y54,2,FALSE)</f>
        <v>9</v>
      </c>
      <c r="AC48">
        <f>VLOOKUP(AA48,W45:Y54,3,FALSE)</f>
        <v>201</v>
      </c>
      <c r="AE48" t="str">
        <f>AA48</f>
        <v>SCORPIONS</v>
      </c>
      <c r="AF48">
        <f>VLOOKUP(AE48,AA45:AC54,2,FALSE)</f>
        <v>9</v>
      </c>
      <c r="AG48">
        <f>VLOOKUP(AE48,AA45:AC54,3,FALSE)</f>
        <v>201</v>
      </c>
      <c r="AI48" t="str">
        <f>AE48</f>
        <v>SCORPIONS</v>
      </c>
      <c r="AJ48">
        <f>VLOOKUP(AI48,AE45:AG54,2,FALSE)</f>
        <v>9</v>
      </c>
      <c r="AK48">
        <f>VLOOKUP(AI48,AE45:AG54,3,FALSE)</f>
        <v>201</v>
      </c>
      <c r="AM48" t="str">
        <f>AI48</f>
        <v>SCORPIONS</v>
      </c>
      <c r="AN48">
        <f>VLOOKUP(AM48,AI45:AK54,2,FALSE)</f>
        <v>9</v>
      </c>
      <c r="AO48">
        <f>VLOOKUP(AM48,AI45:AK54,3,FALSE)</f>
        <v>201</v>
      </c>
      <c r="AQ48" t="str">
        <f>IF(AND(AN46=AN48,AO48&gt;AO46),AM46,AM48)</f>
        <v>SCORPIONS</v>
      </c>
      <c r="AR48">
        <f>VLOOKUP(AQ48,AM45:AO54,2,FALSE)</f>
        <v>9</v>
      </c>
      <c r="AS48">
        <f>VLOOKUP(AQ48,AM45:AO54,3,FALSE)</f>
        <v>201</v>
      </c>
      <c r="AU48" t="str">
        <f>AQ48</f>
        <v>SCORPIONS</v>
      </c>
      <c r="AV48">
        <f>VLOOKUP(AU48,AQ45:AS54,2,FALSE)</f>
        <v>9</v>
      </c>
      <c r="AW48">
        <f>VLOOKUP(AU48,AQ45:AS54,3,FALSE)</f>
        <v>201</v>
      </c>
      <c r="AY48" t="str">
        <f>AU48</f>
        <v>SCORPIONS</v>
      </c>
      <c r="AZ48">
        <f>VLOOKUP(AY48,AU45:AW54,2,FALSE)</f>
        <v>9</v>
      </c>
      <c r="BA48">
        <f>VLOOKUP(AY48,AU45:AW54,3,FALSE)</f>
        <v>201</v>
      </c>
      <c r="BC48" t="str">
        <f>AY48</f>
        <v>SCORPIONS</v>
      </c>
      <c r="BD48">
        <f>VLOOKUP(BC48,AY45:BA54,2,FALSE)</f>
        <v>9</v>
      </c>
      <c r="BE48">
        <f>VLOOKUP(BC48,AY45:BA54,3,FALSE)</f>
        <v>201</v>
      </c>
      <c r="BG48" t="str">
        <f>IF(AND(BD47=BD48,BE48&gt;BE47),BC47,BC48)</f>
        <v>SCORPIONS</v>
      </c>
      <c r="BH48">
        <f>VLOOKUP(BG48,BC45:BE54,2,FALSE)</f>
        <v>9</v>
      </c>
      <c r="BI48">
        <f>VLOOKUP(BG48,BC45:BE54,3,FALSE)</f>
        <v>201</v>
      </c>
      <c r="BK48" t="str">
        <f>BG48</f>
        <v>SCORPIONS</v>
      </c>
      <c r="BL48">
        <f>VLOOKUP(BK48,BG45:BI54,2,FALSE)</f>
        <v>9</v>
      </c>
      <c r="BM48">
        <f>VLOOKUP(BK48,BG45:BI54,3,FALSE)</f>
        <v>201</v>
      </c>
      <c r="BO48" t="str">
        <f>BK48</f>
        <v>SCORPIONS</v>
      </c>
      <c r="BP48">
        <f>VLOOKUP(BO48,BK45:BM54,2,FALSE)</f>
        <v>9</v>
      </c>
      <c r="BQ48">
        <f>VLOOKUP(BO48,BK45:BM54,3,FALSE)</f>
        <v>201</v>
      </c>
      <c r="BS48" t="str">
        <f>BO48</f>
        <v>SCORPIONS</v>
      </c>
      <c r="BT48">
        <f>VLOOKUP(BS48,BO45:BQ54,2,FALSE)</f>
        <v>9</v>
      </c>
      <c r="BU48">
        <f>VLOOKUP(BS48,BO45:BQ54,3,FALSE)</f>
        <v>201</v>
      </c>
      <c r="BW48" t="str">
        <f>IF(AND(BT48=BT49,BU49&gt;BU48),BS49,BS48)</f>
        <v>SCORPIONS</v>
      </c>
      <c r="BX48">
        <f>VLOOKUP(BW48,BS45:BU54,2,FALSE)</f>
        <v>9</v>
      </c>
      <c r="BY48">
        <f>VLOOKUP(BW48,BS45:BU54,3,FALSE)</f>
        <v>201</v>
      </c>
      <c r="CA48" t="str">
        <f>IF(AND(BX48=BX50,BY50&gt;BY48),BW50,BW48)</f>
        <v>SCORPIONS</v>
      </c>
      <c r="CB48">
        <f>VLOOKUP(CA48,BW45:BY54,2,FALSE)</f>
        <v>9</v>
      </c>
      <c r="CC48">
        <f>VLOOKUP(CA48,BW45:BY54,3,FALSE)</f>
        <v>201</v>
      </c>
      <c r="CE48" t="str">
        <f>IF(AND(CB48=CB51,CC51&gt;CC48),CA51,CA48)</f>
        <v>SCORPIONS</v>
      </c>
      <c r="CF48">
        <f>VLOOKUP(CE48,CA45:CC54,2,FALSE)</f>
        <v>9</v>
      </c>
      <c r="CG48">
        <f>VLOOKUP(CE48,CA45:CC54,3,FALSE)</f>
        <v>201</v>
      </c>
      <c r="CI48" t="str">
        <f>CE48</f>
        <v>SCORPIONS</v>
      </c>
      <c r="CJ48">
        <f>VLOOKUP(CI48,CE45:CG54,2,FALSE)</f>
        <v>9</v>
      </c>
      <c r="CK48">
        <f>VLOOKUP(CI48,CE45:CG54,3,FALSE)</f>
        <v>201</v>
      </c>
      <c r="CM48" t="str">
        <f>CI48</f>
        <v>SCORPIONS</v>
      </c>
      <c r="CN48">
        <f>VLOOKUP(CM48,CI45:CK54,2,FALSE)</f>
        <v>9</v>
      </c>
      <c r="CO48">
        <f>VLOOKUP(CM48,CI45:CK54,3,FALSE)</f>
        <v>201</v>
      </c>
      <c r="CQ48" t="str">
        <f>CM48</f>
        <v>SCORPIONS</v>
      </c>
      <c r="CR48">
        <f>VLOOKUP(CQ48,CM45:CO54,2,FALSE)</f>
        <v>9</v>
      </c>
      <c r="CS48">
        <f>VLOOKUP(CQ48,CM45:CO54,3,FALSE)</f>
        <v>201</v>
      </c>
    </row>
    <row r="49" spans="6:97" ht="12.75">
      <c r="F49" t="str">
        <f t="shared" si="92"/>
        <v>UNALAKERS</v>
      </c>
      <c r="J49">
        <f t="shared" si="93"/>
        <v>6</v>
      </c>
      <c r="K49">
        <f t="shared" si="83"/>
        <v>231</v>
      </c>
      <c r="L49">
        <f t="shared" si="84"/>
        <v>284</v>
      </c>
      <c r="M49">
        <f t="shared" si="85"/>
        <v>-53</v>
      </c>
      <c r="O49" t="str">
        <f>F49</f>
        <v>UNALAKERS</v>
      </c>
      <c r="P49">
        <f t="shared" si="86"/>
        <v>6</v>
      </c>
      <c r="Q49">
        <f t="shared" si="87"/>
        <v>-53</v>
      </c>
      <c r="S49" t="str">
        <f>O49</f>
        <v>UNALAKERS</v>
      </c>
      <c r="T49">
        <f t="shared" si="88"/>
        <v>6</v>
      </c>
      <c r="U49">
        <f t="shared" si="89"/>
        <v>-53</v>
      </c>
      <c r="W49" t="str">
        <f>S49</f>
        <v>UNALAKERS</v>
      </c>
      <c r="X49">
        <f t="shared" si="90"/>
        <v>6</v>
      </c>
      <c r="Y49">
        <f t="shared" si="91"/>
        <v>-53</v>
      </c>
      <c r="AA49" t="str">
        <f>IF(AND(X45=X49,Y49&gt;Y45),W45,W49)</f>
        <v>UNALAKERS</v>
      </c>
      <c r="AB49">
        <f>VLOOKUP(AA49,W45:Y54,2,FALSE)</f>
        <v>6</v>
      </c>
      <c r="AC49">
        <f>VLOOKUP(AA49,W45:Y54,3,FALSE)</f>
        <v>-53</v>
      </c>
      <c r="AE49" t="str">
        <f>AA49</f>
        <v>UNALAKERS</v>
      </c>
      <c r="AF49">
        <f>VLOOKUP(AE49,AA45:AC54,2,FALSE)</f>
        <v>6</v>
      </c>
      <c r="AG49">
        <f>VLOOKUP(AE49,AA45:AC54,3,FALSE)</f>
        <v>-53</v>
      </c>
      <c r="AI49" t="str">
        <f>AE49</f>
        <v>UNALAKERS</v>
      </c>
      <c r="AJ49">
        <f>VLOOKUP(AI49,AE45:AG54,2,FALSE)</f>
        <v>6</v>
      </c>
      <c r="AK49">
        <f>VLOOKUP(AI49,AE45:AG54,3,FALSE)</f>
        <v>-53</v>
      </c>
      <c r="AM49" t="str">
        <f>AI49</f>
        <v>UNALAKERS</v>
      </c>
      <c r="AN49">
        <f>VLOOKUP(AM49,AI45:AK54,2,FALSE)</f>
        <v>6</v>
      </c>
      <c r="AO49">
        <f>VLOOKUP(AM49,AI45:AK54,3,FALSE)</f>
        <v>-53</v>
      </c>
      <c r="AQ49" t="str">
        <f>AM49</f>
        <v>UNALAKERS</v>
      </c>
      <c r="AR49">
        <f>VLOOKUP(AQ49,AM45:AO54,2,FALSE)</f>
        <v>6</v>
      </c>
      <c r="AS49">
        <f>VLOOKUP(AQ49,AM45:AO54,3,FALSE)</f>
        <v>-53</v>
      </c>
      <c r="AU49" t="str">
        <f>IF(AND(AR46=AR49,AS49&gt;AS46),AQ46,AQ49)</f>
        <v>UNALAKERS</v>
      </c>
      <c r="AV49">
        <f>VLOOKUP(AU49,AQ45:AS54,2,FALSE)</f>
        <v>6</v>
      </c>
      <c r="AW49">
        <f>VLOOKUP(AU49,AQ45:AS54,3,FALSE)</f>
        <v>-53</v>
      </c>
      <c r="AY49" t="str">
        <f>AU49</f>
        <v>UNALAKERS</v>
      </c>
      <c r="AZ49">
        <f>VLOOKUP(AY49,AU45:AW54,2,FALSE)</f>
        <v>6</v>
      </c>
      <c r="BA49">
        <f>VLOOKUP(AY49,AU45:AW54,3,FALSE)</f>
        <v>-53</v>
      </c>
      <c r="BC49" t="str">
        <f>AY49</f>
        <v>UNALAKERS</v>
      </c>
      <c r="BD49">
        <f>VLOOKUP(BC49,AY45:BA54,2,FALSE)</f>
        <v>6</v>
      </c>
      <c r="BE49">
        <f>VLOOKUP(BC49,AY45:BA54,3,FALSE)</f>
        <v>-53</v>
      </c>
      <c r="BG49" t="str">
        <f>BC49</f>
        <v>UNALAKERS</v>
      </c>
      <c r="BH49">
        <f>VLOOKUP(BG49,BC45:BE54,2,FALSE)</f>
        <v>6</v>
      </c>
      <c r="BI49">
        <f>VLOOKUP(BG49,BC45:BE54,3,FALSE)</f>
        <v>-53</v>
      </c>
      <c r="BK49" t="str">
        <f>IF(AND(BH47=BH49,BI49&gt;BI47),BG47,BG49)</f>
        <v>UNALAKERS</v>
      </c>
      <c r="BL49">
        <f>VLOOKUP(BK49,BG45:BI54,2,FALSE)</f>
        <v>6</v>
      </c>
      <c r="BM49">
        <f>VLOOKUP(BK49,BG45:BI54,3,FALSE)</f>
        <v>-53</v>
      </c>
      <c r="BO49" t="str">
        <f>BK49</f>
        <v>UNALAKERS</v>
      </c>
      <c r="BP49">
        <f>VLOOKUP(BO49,BK45:BM54,2,FALSE)</f>
        <v>6</v>
      </c>
      <c r="BQ49">
        <f>VLOOKUP(BO49,BK45:BM54,3,FALSE)</f>
        <v>-53</v>
      </c>
      <c r="BS49" t="str">
        <f>BO49</f>
        <v>UNALAKERS</v>
      </c>
      <c r="BT49">
        <f>VLOOKUP(BS49,BO45:BQ54,2,FALSE)</f>
        <v>6</v>
      </c>
      <c r="BU49">
        <f>VLOOKUP(BS49,BO45:BQ54,3,FALSE)</f>
        <v>-53</v>
      </c>
      <c r="BW49" t="str">
        <f>IF(AND(BT48=BT49,BU49&gt;BU48),BS48,BS49)</f>
        <v>UNALAKERS</v>
      </c>
      <c r="BX49">
        <f>VLOOKUP(BW49,BS45:BU54,2,FALSE)</f>
        <v>6</v>
      </c>
      <c r="BY49">
        <f>VLOOKUP(BW49,BS45:BU54,3,FALSE)</f>
        <v>-53</v>
      </c>
      <c r="CA49" t="str">
        <f>BW49</f>
        <v>UNALAKERS</v>
      </c>
      <c r="CB49">
        <f>VLOOKUP(CA49,BW45:BY54,2,FALSE)</f>
        <v>6</v>
      </c>
      <c r="CC49">
        <f>VLOOKUP(CA49,BW45:BY54,3,FALSE)</f>
        <v>-53</v>
      </c>
      <c r="CE49" t="str">
        <f>CA49</f>
        <v>UNALAKERS</v>
      </c>
      <c r="CF49">
        <f>VLOOKUP(CE49,CA45:CC54,2,FALSE)</f>
        <v>6</v>
      </c>
      <c r="CG49">
        <f>VLOOKUP(CE49,CA45:CC54,3,FALSE)</f>
        <v>-53</v>
      </c>
      <c r="CI49" t="str">
        <f>IF(AND(CF49=CF50,CG50&gt;CG49),CE50,CE49)</f>
        <v>UNALAKERS</v>
      </c>
      <c r="CJ49">
        <f>VLOOKUP(CI49,CE45:CG54,2,FALSE)</f>
        <v>6</v>
      </c>
      <c r="CK49">
        <f>VLOOKUP(CI49,CE45:CG54,3,FALSE)</f>
        <v>-53</v>
      </c>
      <c r="CM49" t="str">
        <f>IF(AND(CJ49=CJ51,CK51&gt;CK49),CI51,CI49)</f>
        <v>UNALAKERS</v>
      </c>
      <c r="CN49">
        <f>VLOOKUP(CM49,CI45:CK54,2,FALSE)</f>
        <v>6</v>
      </c>
      <c r="CO49">
        <f>VLOOKUP(CM49,CI45:CK54,3,FALSE)</f>
        <v>-53</v>
      </c>
      <c r="CQ49" t="str">
        <f>CM49</f>
        <v>UNALAKERS</v>
      </c>
      <c r="CR49">
        <f>VLOOKUP(CQ49,CM45:CO54,2,FALSE)</f>
        <v>6</v>
      </c>
      <c r="CS49">
        <f>VLOOKUP(CQ49,CM45:CO54,3,FALSE)</f>
        <v>-53</v>
      </c>
    </row>
    <row r="50" spans="6:97" ht="12.75">
      <c r="F50" t="str">
        <f t="shared" si="92"/>
        <v>SPARSES</v>
      </c>
      <c r="J50">
        <f t="shared" si="93"/>
        <v>3</v>
      </c>
      <c r="K50">
        <f t="shared" si="83"/>
        <v>150</v>
      </c>
      <c r="L50">
        <f t="shared" si="84"/>
        <v>245</v>
      </c>
      <c r="M50">
        <f t="shared" si="85"/>
        <v>-95</v>
      </c>
      <c r="O50" t="str">
        <f>F50</f>
        <v>SPARSES</v>
      </c>
      <c r="P50">
        <f t="shared" si="86"/>
        <v>3</v>
      </c>
      <c r="Q50">
        <f t="shared" si="87"/>
        <v>-95</v>
      </c>
      <c r="S50" t="str">
        <f>O50</f>
        <v>SPARSES</v>
      </c>
      <c r="T50">
        <f t="shared" si="88"/>
        <v>3</v>
      </c>
      <c r="U50">
        <f t="shared" si="89"/>
        <v>-95</v>
      </c>
      <c r="W50" t="str">
        <f>S50</f>
        <v>SPARSES</v>
      </c>
      <c r="X50">
        <f t="shared" si="90"/>
        <v>3</v>
      </c>
      <c r="Y50">
        <f t="shared" si="91"/>
        <v>-95</v>
      </c>
      <c r="AA50" t="str">
        <f>W50</f>
        <v>SPARSES</v>
      </c>
      <c r="AB50">
        <f>VLOOKUP(AA50,W45:Y54,2,FALSE)</f>
        <v>3</v>
      </c>
      <c r="AC50">
        <f>VLOOKUP(AA50,W45:Y54,3,FALSE)</f>
        <v>-95</v>
      </c>
      <c r="AE50" t="str">
        <f>IF(AND(AB45=AB50,AC50&gt;AC45),AA45,AA50)</f>
        <v>SPARSES</v>
      </c>
      <c r="AF50">
        <f>VLOOKUP(AE50,AA45:AC54,2,FALSE)</f>
        <v>3</v>
      </c>
      <c r="AG50">
        <f>VLOOKUP(AE50,AA45:AC54,3,FALSE)</f>
        <v>-95</v>
      </c>
      <c r="AI50" t="str">
        <f>AE50</f>
        <v>SPARSES</v>
      </c>
      <c r="AJ50">
        <f>VLOOKUP(AI50,AE45:AG54,2,FALSE)</f>
        <v>3</v>
      </c>
      <c r="AK50">
        <f>VLOOKUP(AI50,AE45:AG54,3,FALSE)</f>
        <v>-95</v>
      </c>
      <c r="AM50" t="str">
        <f>AI50</f>
        <v>SPARSES</v>
      </c>
      <c r="AN50">
        <f>VLOOKUP(AM50,AI45:AK54,2,FALSE)</f>
        <v>3</v>
      </c>
      <c r="AO50">
        <f>VLOOKUP(AM50,AI45:AK54,3,FALSE)</f>
        <v>-95</v>
      </c>
      <c r="AQ50" t="str">
        <f>AM50</f>
        <v>SPARSES</v>
      </c>
      <c r="AR50">
        <f>VLOOKUP(AQ50,AM45:AO54,2,FALSE)</f>
        <v>3</v>
      </c>
      <c r="AS50">
        <f>VLOOKUP(AQ50,AM45:AO54,3,FALSE)</f>
        <v>-95</v>
      </c>
      <c r="AU50" t="str">
        <f>AQ50</f>
        <v>SPARSES</v>
      </c>
      <c r="AV50">
        <f>VLOOKUP(AU50,AQ45:AS54,2,FALSE)</f>
        <v>3</v>
      </c>
      <c r="AW50">
        <f>VLOOKUP(AU50,AQ45:AS54,3,FALSE)</f>
        <v>-95</v>
      </c>
      <c r="AY50" t="str">
        <f>IF(AND(AV46=AV50,AW50&gt;AW46),AU46,AU50)</f>
        <v>SPARSES</v>
      </c>
      <c r="AZ50">
        <f>VLOOKUP(AY50,AU45:AW54,2,FALSE)</f>
        <v>3</v>
      </c>
      <c r="BA50">
        <f>VLOOKUP(AY50,AU45:AW54,3,FALSE)</f>
        <v>-95</v>
      </c>
      <c r="BC50" t="str">
        <f>AY50</f>
        <v>SPARSES</v>
      </c>
      <c r="BD50">
        <f>VLOOKUP(BC50,AY45:BA54,2,FALSE)</f>
        <v>3</v>
      </c>
      <c r="BE50">
        <f>VLOOKUP(BC50,AY45:BA54,3,FALSE)</f>
        <v>-95</v>
      </c>
      <c r="BG50" t="str">
        <f>BC50</f>
        <v>SPARSES</v>
      </c>
      <c r="BH50">
        <f>VLOOKUP(BG50,BC45:BE54,2,FALSE)</f>
        <v>3</v>
      </c>
      <c r="BI50">
        <f>VLOOKUP(BG50,BC45:BE54,3,FALSE)</f>
        <v>-95</v>
      </c>
      <c r="BK50" t="str">
        <f>BG50</f>
        <v>SPARSES</v>
      </c>
      <c r="BL50">
        <f>VLOOKUP(BK50,BG45:BI54,2,FALSE)</f>
        <v>3</v>
      </c>
      <c r="BM50">
        <f>VLOOKUP(BK50,BG45:BI54,3,FALSE)</f>
        <v>-95</v>
      </c>
      <c r="BO50" t="str">
        <f>IF(AND(BL47=BL50,BM50&gt;BM47),BK47,BK50)</f>
        <v>SPARSES</v>
      </c>
      <c r="BP50">
        <f>VLOOKUP(BO50,BK45:BM54,2,FALSE)</f>
        <v>3</v>
      </c>
      <c r="BQ50">
        <f>VLOOKUP(BO50,BK45:BM54,3,FALSE)</f>
        <v>-95</v>
      </c>
      <c r="BS50" t="str">
        <f>BO50</f>
        <v>SPARSES</v>
      </c>
      <c r="BT50">
        <f>VLOOKUP(BS50,BO45:BQ54,2,FALSE)</f>
        <v>3</v>
      </c>
      <c r="BU50">
        <f>VLOOKUP(BS50,BO45:BQ54,3,FALSE)</f>
        <v>-95</v>
      </c>
      <c r="BW50" t="str">
        <f>BS50</f>
        <v>SPARSES</v>
      </c>
      <c r="BX50">
        <f>VLOOKUP(BW50,BS45:BU54,2,FALSE)</f>
        <v>3</v>
      </c>
      <c r="BY50">
        <f>VLOOKUP(BW50,BS45:BU54,3,FALSE)</f>
        <v>-95</v>
      </c>
      <c r="CA50" t="str">
        <f>IF(AND(BX48=BX50,BY50&gt;BY48),BW48,BW50)</f>
        <v>SPARSES</v>
      </c>
      <c r="CB50">
        <f>VLOOKUP(CA50,BW45:BY54,2,FALSE)</f>
        <v>3</v>
      </c>
      <c r="CC50">
        <f>VLOOKUP(CA50,BW45:BY54,3,FALSE)</f>
        <v>-95</v>
      </c>
      <c r="CE50" t="str">
        <f>CA50</f>
        <v>SPARSES</v>
      </c>
      <c r="CF50">
        <f>VLOOKUP(CE50,CA45:CC54,2,FALSE)</f>
        <v>3</v>
      </c>
      <c r="CG50">
        <f>VLOOKUP(CE50,CA45:CC54,3,FALSE)</f>
        <v>-95</v>
      </c>
      <c r="CI50" t="str">
        <f>IF(AND(CF49=CF50,CG50&gt;CG49),CE49,CE50)</f>
        <v>SPARSES</v>
      </c>
      <c r="CJ50">
        <f>VLOOKUP(CI50,CE45:CG54,2,FALSE)</f>
        <v>3</v>
      </c>
      <c r="CK50">
        <f>VLOOKUP(CI50,CE45:CG54,3,FALSE)</f>
        <v>-95</v>
      </c>
      <c r="CM50" t="str">
        <f>CI50</f>
        <v>SPARSES</v>
      </c>
      <c r="CN50">
        <f>VLOOKUP(CM50,CI45:CK54,2,FALSE)</f>
        <v>3</v>
      </c>
      <c r="CO50">
        <f>VLOOKUP(CM50,CI45:CK54,3,FALSE)</f>
        <v>-95</v>
      </c>
      <c r="CQ50" t="str">
        <f>IF(AND(CN50=CN51,CO51&gt;CO50),CM51,CM50)</f>
        <v>SPARSES</v>
      </c>
      <c r="CR50">
        <f>VLOOKUP(CQ50,CM45:CO54,2,FALSE)</f>
        <v>3</v>
      </c>
      <c r="CS50">
        <f>VLOOKUP(CQ50,CM45:CO54,3,FALSE)</f>
        <v>-95</v>
      </c>
    </row>
    <row r="51" spans="6:97" ht="12.75">
      <c r="F51" t="str">
        <f t="shared" si="92"/>
        <v>OWLS</v>
      </c>
      <c r="J51">
        <f t="shared" si="93"/>
        <v>0</v>
      </c>
      <c r="K51">
        <f t="shared" si="83"/>
        <v>118</v>
      </c>
      <c r="L51">
        <f t="shared" si="84"/>
        <v>449</v>
      </c>
      <c r="M51">
        <f t="shared" si="85"/>
        <v>-331</v>
      </c>
      <c r="O51" t="str">
        <f>F51</f>
        <v>OWLS</v>
      </c>
      <c r="P51">
        <f t="shared" si="86"/>
        <v>0</v>
      </c>
      <c r="Q51">
        <f t="shared" si="87"/>
        <v>-331</v>
      </c>
      <c r="S51" t="str">
        <f>O51</f>
        <v>OWLS</v>
      </c>
      <c r="T51">
        <f t="shared" si="88"/>
        <v>0</v>
      </c>
      <c r="U51">
        <f t="shared" si="89"/>
        <v>-331</v>
      </c>
      <c r="W51" t="str">
        <f>S51</f>
        <v>OWLS</v>
      </c>
      <c r="X51">
        <f t="shared" si="90"/>
        <v>0</v>
      </c>
      <c r="Y51">
        <f t="shared" si="91"/>
        <v>-331</v>
      </c>
      <c r="AA51" t="str">
        <f>W51</f>
        <v>OWLS</v>
      </c>
      <c r="AB51">
        <f>VLOOKUP(AA51,W45:Y54,2,FALSE)</f>
        <v>0</v>
      </c>
      <c r="AC51">
        <f>VLOOKUP(AA51,W45:Y54,3,FALSE)</f>
        <v>-331</v>
      </c>
      <c r="AE51" t="str">
        <f>AA51</f>
        <v>OWLS</v>
      </c>
      <c r="AF51">
        <f>VLOOKUP(AE51,AA45:AC54,2,FALSE)</f>
        <v>0</v>
      </c>
      <c r="AG51">
        <f>VLOOKUP(AE51,AA45:AC54,3,FALSE)</f>
        <v>-331</v>
      </c>
      <c r="AI51" t="str">
        <f>IF(AND(AF45=AF51,AG51&gt;AG45),AE45,AE51)</f>
        <v>OWLS</v>
      </c>
      <c r="AJ51">
        <f>VLOOKUP(AI51,AE45:AG54,2,FALSE)</f>
        <v>0</v>
      </c>
      <c r="AK51">
        <f>VLOOKUP(AI51,AE45:AG54,3,FALSE)</f>
        <v>-331</v>
      </c>
      <c r="AM51" t="str">
        <f>AI51</f>
        <v>OWLS</v>
      </c>
      <c r="AN51">
        <f>VLOOKUP(AM51,AI45:AK54,2,FALSE)</f>
        <v>0</v>
      </c>
      <c r="AO51">
        <f>VLOOKUP(AM51,AI45:AK54,3,FALSE)</f>
        <v>-331</v>
      </c>
      <c r="AQ51" t="str">
        <f>AM51</f>
        <v>OWLS</v>
      </c>
      <c r="AR51">
        <f>VLOOKUP(AQ51,AM45:AO54,2,FALSE)</f>
        <v>0</v>
      </c>
      <c r="AS51">
        <f>VLOOKUP(AQ51,AM45:AO54,3,FALSE)</f>
        <v>-331</v>
      </c>
      <c r="AU51" t="str">
        <f>AQ51</f>
        <v>OWLS</v>
      </c>
      <c r="AV51">
        <f>VLOOKUP(AU51,AQ45:AS54,2,FALSE)</f>
        <v>0</v>
      </c>
      <c r="AW51">
        <f>VLOOKUP(AU51,AQ45:AS54,3,FALSE)</f>
        <v>-331</v>
      </c>
      <c r="AY51" t="str">
        <f>AU51</f>
        <v>OWLS</v>
      </c>
      <c r="AZ51">
        <f>VLOOKUP(AY51,AU45:AW54,2,FALSE)</f>
        <v>0</v>
      </c>
      <c r="BA51">
        <f>VLOOKUP(AY51,AU45:AW54,3,FALSE)</f>
        <v>-331</v>
      </c>
      <c r="BC51" t="str">
        <f>IF(AND(AZ46=AZ51,BA51&gt;BA46),AY46,AY51)</f>
        <v>OWLS</v>
      </c>
      <c r="BD51">
        <f>VLOOKUP(BC51,AY45:BA54,2,FALSE)</f>
        <v>0</v>
      </c>
      <c r="BE51">
        <f>VLOOKUP(BC51,AY45:BA54,3,FALSE)</f>
        <v>-331</v>
      </c>
      <c r="BG51" t="str">
        <f>BC51</f>
        <v>OWLS</v>
      </c>
      <c r="BH51">
        <f>VLOOKUP(BG51,BC45:BE54,2,FALSE)</f>
        <v>0</v>
      </c>
      <c r="BI51">
        <f>VLOOKUP(BG51,BC45:BE54,3,FALSE)</f>
        <v>-331</v>
      </c>
      <c r="BK51" t="str">
        <f>BG51</f>
        <v>OWLS</v>
      </c>
      <c r="BL51">
        <f>VLOOKUP(BK51,BG45:BI54,2,FALSE)</f>
        <v>0</v>
      </c>
      <c r="BM51">
        <f>VLOOKUP(BK51,BG45:BI54,3,FALSE)</f>
        <v>-331</v>
      </c>
      <c r="BO51" t="str">
        <f>BK51</f>
        <v>OWLS</v>
      </c>
      <c r="BP51">
        <f>VLOOKUP(BO51,BK45:BM54,2,FALSE)</f>
        <v>0</v>
      </c>
      <c r="BQ51">
        <f>VLOOKUP(BO51,BK45:BM54,3,FALSE)</f>
        <v>-331</v>
      </c>
      <c r="BS51" t="str">
        <f>IF(AND(BP47=BP51,BQ51&gt;BQ47),BO47,BO51)</f>
        <v>OWLS</v>
      </c>
      <c r="BT51">
        <f>VLOOKUP(BS51,BO45:BQ54,2,FALSE)</f>
        <v>0</v>
      </c>
      <c r="BU51">
        <f>VLOOKUP(BS51,BO45:BQ54,3,FALSE)</f>
        <v>-331</v>
      </c>
      <c r="BW51" t="str">
        <f>BS51</f>
        <v>OWLS</v>
      </c>
      <c r="BX51">
        <f>VLOOKUP(BW51,BS45:BU54,2,FALSE)</f>
        <v>0</v>
      </c>
      <c r="BY51">
        <f>VLOOKUP(BW51,BS45:BU54,3,FALSE)</f>
        <v>-331</v>
      </c>
      <c r="CA51" t="str">
        <f>BW51</f>
        <v>OWLS</v>
      </c>
      <c r="CB51">
        <f>VLOOKUP(CA51,BW45:BY54,2,FALSE)</f>
        <v>0</v>
      </c>
      <c r="CC51">
        <f>VLOOKUP(CA51,BW45:BY54,3,FALSE)</f>
        <v>-331</v>
      </c>
      <c r="CE51" t="str">
        <f>IF(AND(CB48=CB51,CC51&gt;CC48),CA48,CA51)</f>
        <v>OWLS</v>
      </c>
      <c r="CF51">
        <f>VLOOKUP(CE51,CA45:CC54,2,FALSE)</f>
        <v>0</v>
      </c>
      <c r="CG51">
        <f>VLOOKUP(CE51,CA45:CC54,3,FALSE)</f>
        <v>-331</v>
      </c>
      <c r="CI51" t="str">
        <f>CE51</f>
        <v>OWLS</v>
      </c>
      <c r="CJ51">
        <f>VLOOKUP(CI51,CE45:CG54,2,FALSE)</f>
        <v>0</v>
      </c>
      <c r="CK51">
        <f>VLOOKUP(CI51,CE45:CG54,3,FALSE)</f>
        <v>-331</v>
      </c>
      <c r="CM51" t="str">
        <f>IF(AND(CJ49=CJ51,CK51&gt;CK49),CI49,CI51)</f>
        <v>OWLS</v>
      </c>
      <c r="CN51">
        <f>VLOOKUP(CM51,CI45:CK54,2,FALSE)</f>
        <v>0</v>
      </c>
      <c r="CO51">
        <f>VLOOKUP(CM51,CI45:CK54,3,FALSE)</f>
        <v>-331</v>
      </c>
      <c r="CQ51" t="str">
        <f>IF(AND(CN50=CN51,CO51&gt;CO50),CM50,CM51)</f>
        <v>OWLS</v>
      </c>
      <c r="CR51">
        <f>VLOOKUP(CQ51,CM45:CO54,2,FALSE)</f>
        <v>0</v>
      </c>
      <c r="CS51">
        <f>VLOOKUP(CQ51,CM45:CO54,3,FALSE)</f>
        <v>-331</v>
      </c>
    </row>
    <row r="57" spans="6:98" ht="12.75">
      <c r="F57" t="str">
        <f>CQ45</f>
        <v>LOS JUECES</v>
      </c>
      <c r="J57">
        <f aca="true" t="shared" si="94" ref="J57:J63">VLOOKUP(F57,$F$33:$M$42,8,FALSE)</f>
        <v>18</v>
      </c>
      <c r="K57">
        <f aca="true" t="shared" si="95" ref="K57:K63">VLOOKUP(F57,$F$33:$M$42,6,FALSE)</f>
        <v>453</v>
      </c>
      <c r="L57">
        <f aca="true" t="shared" si="96" ref="L57:L63">VLOOKUP(F57,$F$33:$M$42,7,FALSE)</f>
        <v>128</v>
      </c>
      <c r="M57">
        <f aca="true" t="shared" si="97" ref="M57:M63">K57-L57</f>
        <v>325</v>
      </c>
      <c r="O57" t="str">
        <f>IF(AND(J57=J58,M57=M58,K58&gt;K57),F58,F57)</f>
        <v>LOS JUECES</v>
      </c>
      <c r="P57">
        <f aca="true" t="shared" si="98" ref="P57:P63">VLOOKUP(O57,$F$57:$M$66,5,FALSE)</f>
        <v>18</v>
      </c>
      <c r="Q57">
        <f aca="true" t="shared" si="99" ref="Q57:Q63">VLOOKUP(O57,$F$57:$M$66,8,FALSE)</f>
        <v>325</v>
      </c>
      <c r="R57">
        <f aca="true" t="shared" si="100" ref="R57:R63">VLOOKUP(O57,$F$57:$M$66,6,FALSE)</f>
        <v>453</v>
      </c>
      <c r="S57" t="str">
        <f>IF(AND(P57=P59,Q57=Q59,R59&gt;R57),O59,O57)</f>
        <v>LOS JUECES</v>
      </c>
      <c r="T57">
        <f aca="true" t="shared" si="101" ref="T57:T63">VLOOKUP(S57,$O$57:$R$66,2,FALSE)</f>
        <v>18</v>
      </c>
      <c r="U57">
        <f aca="true" t="shared" si="102" ref="U57:U63">VLOOKUP(S57,$O$57:$R$66,3,FALSE)</f>
        <v>325</v>
      </c>
      <c r="V57">
        <f aca="true" t="shared" si="103" ref="V57:V63">VLOOKUP(S57,$O$57:$R$66,4,FALSE)</f>
        <v>453</v>
      </c>
      <c r="W57" t="str">
        <f>IF(AND(T57=T60,U57=U60,V60&gt;V57),S60,S57)</f>
        <v>LOS JUECES</v>
      </c>
      <c r="X57">
        <f aca="true" t="shared" si="104" ref="X57:X63">VLOOKUP(W57,$S$57:$V$66,2,FALSE)</f>
        <v>18</v>
      </c>
      <c r="Y57">
        <f aca="true" t="shared" si="105" ref="Y57:Y63">VLOOKUP(W57,$S$57:$V$66,3,FALSE)</f>
        <v>325</v>
      </c>
      <c r="Z57">
        <f aca="true" t="shared" si="106" ref="Z57:Z63">VLOOKUP(W57,$S$57:$V$66,4,FALSE)</f>
        <v>453</v>
      </c>
      <c r="AA57" t="str">
        <f>IF(AND(X57=X61,Y57=Y61,Z61&gt;Z57),W61,W57)</f>
        <v>LOS JUECES</v>
      </c>
      <c r="AB57">
        <f>VLOOKUP(AA57,W57:Z66,2,FALSE)</f>
        <v>18</v>
      </c>
      <c r="AC57">
        <f>VLOOKUP(AA57,W57:Z66,3,FALSE)</f>
        <v>325</v>
      </c>
      <c r="AD57">
        <f>VLOOKUP(AA57,W57:Z66,4,FALSE)</f>
        <v>453</v>
      </c>
      <c r="AE57" t="str">
        <f>IF(AND(AB57=AB62,AC57=AC62,AD62&gt;AD57),AA62,AA57)</f>
        <v>LOS JUECES</v>
      </c>
      <c r="AF57">
        <f>VLOOKUP(AE57,AA57:AD66,2,FALSE)</f>
        <v>18</v>
      </c>
      <c r="AG57">
        <f>VLOOKUP(AE57,AA57:AD66,3,FALSE)</f>
        <v>325</v>
      </c>
      <c r="AH57">
        <f>VLOOKUP(AE57,AA57:AD66,4,FALSE)</f>
        <v>453</v>
      </c>
      <c r="AI57" t="str">
        <f>IF(AND(AF57=AF63,AG57=AG63,AH63&gt;AH57),AE63,AE57)</f>
        <v>LOS JUECES</v>
      </c>
      <c r="AJ57">
        <f>VLOOKUP(AI57,AE57:AH66,2,FALSE)</f>
        <v>18</v>
      </c>
      <c r="AK57">
        <f>VLOOKUP(AI57,AE57:AH66,3,FALSE)</f>
        <v>325</v>
      </c>
      <c r="AL57">
        <f>VLOOKUP(AI57,AE57:AH66,4,FALSE)</f>
        <v>453</v>
      </c>
      <c r="AM57" t="str">
        <f>AI57</f>
        <v>LOS JUECES</v>
      </c>
      <c r="AN57">
        <f>VLOOKUP(AM57,AI57:AL66,2,FALSE)</f>
        <v>18</v>
      </c>
      <c r="AO57">
        <f>VLOOKUP(AM57,AI57:AL66,3,FALSE)</f>
        <v>325</v>
      </c>
      <c r="AP57">
        <f>VLOOKUP(AM57,AI57:AL66,4,FALSE)</f>
        <v>453</v>
      </c>
      <c r="AQ57" t="str">
        <f>AM57</f>
        <v>LOS JUECES</v>
      </c>
      <c r="AR57">
        <f>VLOOKUP(AQ57,AM57:AP66,2,FALSE)</f>
        <v>18</v>
      </c>
      <c r="AS57">
        <f>VLOOKUP(AQ57,AM57:AP66,3,FALSE)</f>
        <v>325</v>
      </c>
      <c r="AT57">
        <f>VLOOKUP(AQ57,AM57:AP66,4,FALSE)</f>
        <v>453</v>
      </c>
      <c r="AU57" t="str">
        <f>AQ57</f>
        <v>LOS JUECES</v>
      </c>
      <c r="AV57">
        <f>VLOOKUP(AU57,AQ57:AT66,2,FALSE)</f>
        <v>18</v>
      </c>
      <c r="AW57">
        <f>VLOOKUP(AU57,AQ57:AT66,3,FALSE)</f>
        <v>325</v>
      </c>
      <c r="AX57">
        <f>VLOOKUP(AU57,AQ57:AT66,4,FALSE)</f>
        <v>453</v>
      </c>
      <c r="AY57" t="str">
        <f>AU57</f>
        <v>LOS JUECES</v>
      </c>
      <c r="AZ57">
        <f>VLOOKUP(AY57,AU57:AX66,2,FALSE)</f>
        <v>18</v>
      </c>
      <c r="BA57">
        <f>VLOOKUP(AY57,AU57:AX66,3,FALSE)</f>
        <v>325</v>
      </c>
      <c r="BB57">
        <f>VLOOKUP(AY57,AU57:AX66,4,FALSE)</f>
        <v>453</v>
      </c>
      <c r="BC57" t="str">
        <f>AY57</f>
        <v>LOS JUECES</v>
      </c>
      <c r="BD57">
        <f>VLOOKUP(BC57,AY57:BB66,2,FALSE)</f>
        <v>18</v>
      </c>
      <c r="BE57">
        <f>VLOOKUP(BC57,AY57:BB66,3,FALSE)</f>
        <v>325</v>
      </c>
      <c r="BF57">
        <f>VLOOKUP(BC57,AY57:BB66,4,FALSE)</f>
        <v>453</v>
      </c>
      <c r="BG57" t="str">
        <f>BC57</f>
        <v>LOS JUECES</v>
      </c>
      <c r="BH57">
        <f>VLOOKUP(BG57,BC57:BF66,2,FALSE)</f>
        <v>18</v>
      </c>
      <c r="BI57">
        <f>VLOOKUP(BG57,BC57:BF66,3,FALSE)</f>
        <v>325</v>
      </c>
      <c r="BJ57">
        <f>VLOOKUP(BG57,BC57:BF66,4,FALSE)</f>
        <v>453</v>
      </c>
      <c r="BK57" t="str">
        <f>BG57</f>
        <v>LOS JUECES</v>
      </c>
      <c r="BL57">
        <f>VLOOKUP(BK57,BG57:BJ66,2,FALSE)</f>
        <v>18</v>
      </c>
      <c r="BM57">
        <f>VLOOKUP(BK57,BG57:BJ66,3,FALSE)</f>
        <v>325</v>
      </c>
      <c r="BN57">
        <f>VLOOKUP(BK57,BG57:BJ66,4,FALSE)</f>
        <v>453</v>
      </c>
      <c r="BO57" t="str">
        <f>BK57</f>
        <v>LOS JUECES</v>
      </c>
      <c r="BP57">
        <f>VLOOKUP(BO57,BK57:BN66,2,FALSE)</f>
        <v>18</v>
      </c>
      <c r="BQ57">
        <f>VLOOKUP(BO57,BK57:BN66,3,FALSE)</f>
        <v>325</v>
      </c>
      <c r="BR57">
        <f>VLOOKUP(BO57,BK57:BN66,4,FALSE)</f>
        <v>453</v>
      </c>
      <c r="BS57" t="str">
        <f>BO57</f>
        <v>LOS JUECES</v>
      </c>
      <c r="BT57">
        <f>VLOOKUP(BS57,BO57:BR66,2,FALSE)</f>
        <v>18</v>
      </c>
      <c r="BU57">
        <f>VLOOKUP(BS57,BO57:BR66,3,FALSE)</f>
        <v>325</v>
      </c>
      <c r="BV57">
        <f>VLOOKUP(BS57,BO57:BR66,4,FALSE)</f>
        <v>453</v>
      </c>
      <c r="BW57" t="str">
        <f>BS57</f>
        <v>LOS JUECES</v>
      </c>
      <c r="BX57">
        <f>VLOOKUP(BW57,BS57:BV66,2,FALSE)</f>
        <v>18</v>
      </c>
      <c r="BY57">
        <f>VLOOKUP(BW57,BS57:BV66,3,FALSE)</f>
        <v>325</v>
      </c>
      <c r="BZ57">
        <f>VLOOKUP(BW57,BS57:BV66,4,FALSE)</f>
        <v>453</v>
      </c>
      <c r="CA57" t="str">
        <f>BW57</f>
        <v>LOS JUECES</v>
      </c>
      <c r="CB57">
        <f>VLOOKUP(CA57,BW57:BZ66,2,FALSE)</f>
        <v>18</v>
      </c>
      <c r="CC57">
        <f>VLOOKUP(CA57,BW57:BZ66,3,FALSE)</f>
        <v>325</v>
      </c>
      <c r="CD57">
        <f>VLOOKUP(CA57,BW57:BZ66,4,FALSE)</f>
        <v>453</v>
      </c>
      <c r="CE57" t="str">
        <f>CA57</f>
        <v>LOS JUECES</v>
      </c>
      <c r="CF57">
        <f>VLOOKUP(CE57,CA57:CD66,2,FALSE)</f>
        <v>18</v>
      </c>
      <c r="CG57">
        <f>VLOOKUP(CE57,CA57:CD66,3,FALSE)</f>
        <v>325</v>
      </c>
      <c r="CH57">
        <f>VLOOKUP(CE57,CA57:CD66,4,FALSE)</f>
        <v>453</v>
      </c>
      <c r="CI57" t="str">
        <f>CE57</f>
        <v>LOS JUECES</v>
      </c>
      <c r="CJ57">
        <f>VLOOKUP(CI57,CE57:CH66,2,FALSE)</f>
        <v>18</v>
      </c>
      <c r="CK57">
        <f>VLOOKUP(CI57,CE57:CH66,3,FALSE)</f>
        <v>325</v>
      </c>
      <c r="CL57">
        <f>VLOOKUP(CI57,CE57:CH66,4,FALSE)</f>
        <v>453</v>
      </c>
      <c r="CM57" t="str">
        <f>CI57</f>
        <v>LOS JUECES</v>
      </c>
      <c r="CN57">
        <f>VLOOKUP(CM57,CI57:CL66,2,FALSE)</f>
        <v>18</v>
      </c>
      <c r="CO57">
        <f>VLOOKUP(CM57,CI57:CL66,3,FALSE)</f>
        <v>325</v>
      </c>
      <c r="CP57">
        <f>VLOOKUP(CM57,CI57:CL66,4,FALSE)</f>
        <v>453</v>
      </c>
      <c r="CQ57" t="str">
        <f>CM57</f>
        <v>LOS JUECES</v>
      </c>
      <c r="CR57">
        <f>VLOOKUP(CQ57,CM57:CP66,2,FALSE)</f>
        <v>18</v>
      </c>
      <c r="CS57">
        <f>VLOOKUP(CQ57,CM57:CP66,3,FALSE)</f>
        <v>325</v>
      </c>
      <c r="CT57">
        <f>VLOOKUP(CQ57,CM57:CP66,4,FALSE)</f>
        <v>453</v>
      </c>
    </row>
    <row r="58" spans="6:98" ht="12.75">
      <c r="F58" t="str">
        <f aca="true" t="shared" si="107" ref="F58:F63">CQ46</f>
        <v>CIENCIAS I</v>
      </c>
      <c r="J58">
        <f t="shared" si="94"/>
        <v>15</v>
      </c>
      <c r="K58">
        <f t="shared" si="95"/>
        <v>419</v>
      </c>
      <c r="L58">
        <f t="shared" si="96"/>
        <v>218</v>
      </c>
      <c r="M58">
        <f t="shared" si="97"/>
        <v>201</v>
      </c>
      <c r="O58" t="str">
        <f>IF(AND(J57=J58,M57=M58,K58&gt;K57),F57,F58)</f>
        <v>CIENCIAS I</v>
      </c>
      <c r="P58">
        <f t="shared" si="98"/>
        <v>15</v>
      </c>
      <c r="Q58">
        <f t="shared" si="99"/>
        <v>201</v>
      </c>
      <c r="R58">
        <f t="shared" si="100"/>
        <v>419</v>
      </c>
      <c r="S58" t="str">
        <f>O58</f>
        <v>CIENCIAS I</v>
      </c>
      <c r="T58">
        <f t="shared" si="101"/>
        <v>15</v>
      </c>
      <c r="U58">
        <f t="shared" si="102"/>
        <v>201</v>
      </c>
      <c r="V58">
        <f t="shared" si="103"/>
        <v>419</v>
      </c>
      <c r="W58" t="str">
        <f>S58</f>
        <v>CIENCIAS I</v>
      </c>
      <c r="X58">
        <f t="shared" si="104"/>
        <v>15</v>
      </c>
      <c r="Y58">
        <f t="shared" si="105"/>
        <v>201</v>
      </c>
      <c r="Z58">
        <f t="shared" si="106"/>
        <v>419</v>
      </c>
      <c r="AA58" t="str">
        <f>W58</f>
        <v>CIENCIAS I</v>
      </c>
      <c r="AB58">
        <f>VLOOKUP(AA58,W57:Z66,2,FALSE)</f>
        <v>15</v>
      </c>
      <c r="AC58">
        <f>VLOOKUP(AA58,W57:Z66,3,FALSE)</f>
        <v>201</v>
      </c>
      <c r="AD58">
        <f>VLOOKUP(AA58,W57:Z66,4,FALSE)</f>
        <v>419</v>
      </c>
      <c r="AE58" t="str">
        <f>AA58</f>
        <v>CIENCIAS I</v>
      </c>
      <c r="AF58">
        <f>VLOOKUP(AE58,AA57:AD66,2,FALSE)</f>
        <v>15</v>
      </c>
      <c r="AG58">
        <f>VLOOKUP(AE58,AA57:AD66,3,FALSE)</f>
        <v>201</v>
      </c>
      <c r="AH58">
        <f>VLOOKUP(AE58,AA57:AD66,4,FALSE)</f>
        <v>419</v>
      </c>
      <c r="AI58" t="str">
        <f>AE58</f>
        <v>CIENCIAS I</v>
      </c>
      <c r="AJ58">
        <f>VLOOKUP(AI58,AE57:AH66,2,FALSE)</f>
        <v>15</v>
      </c>
      <c r="AK58">
        <f>VLOOKUP(AI58,AE57:AH66,3,FALSE)</f>
        <v>201</v>
      </c>
      <c r="AL58">
        <f>VLOOKUP(AI58,AE57:AH66,4,FALSE)</f>
        <v>419</v>
      </c>
      <c r="AM58" t="str">
        <f>IF(AND(AJ58=AJ59,AK58=AK59,AL59&gt;AL58),AI59,AI58)</f>
        <v>CIENCIAS I</v>
      </c>
      <c r="AN58">
        <f>VLOOKUP(AM58,AI57:AL66,2,FALSE)</f>
        <v>15</v>
      </c>
      <c r="AO58">
        <f>VLOOKUP(AM58,AI57:AL66,3,FALSE)</f>
        <v>201</v>
      </c>
      <c r="AP58">
        <f>VLOOKUP(AM58,AI57:AL66,4,FALSE)</f>
        <v>419</v>
      </c>
      <c r="AQ58" t="str">
        <f>IF(AND(AN58=AN60,AO58=AO60,AP60&gt;AP58),AM60,AM58)</f>
        <v>CIENCIAS I</v>
      </c>
      <c r="AR58">
        <f>VLOOKUP(AQ58,AM57:AP66,2,FALSE)</f>
        <v>15</v>
      </c>
      <c r="AS58">
        <f>VLOOKUP(AQ58,AM57:AP66,3,FALSE)</f>
        <v>201</v>
      </c>
      <c r="AT58">
        <f>VLOOKUP(AQ58,AM57:AP66,4,FALSE)</f>
        <v>419</v>
      </c>
      <c r="AU58" t="str">
        <f>IF(AND(AR58=AR61,AS58=AS61,AT61&gt;AT58),AQ61,AQ58)</f>
        <v>CIENCIAS I</v>
      </c>
      <c r="AV58">
        <f>VLOOKUP(AU58,AQ57:AT66,2,FALSE)</f>
        <v>15</v>
      </c>
      <c r="AW58">
        <f>VLOOKUP(AU58,AQ57:AT66,3,FALSE)</f>
        <v>201</v>
      </c>
      <c r="AX58">
        <f>VLOOKUP(AU58,AQ57:AT66,4,FALSE)</f>
        <v>419</v>
      </c>
      <c r="AY58" t="str">
        <f>IF(AND(AV58=AV62,AW58=AW62,AX62&gt;AX58),AU62,AU58)</f>
        <v>CIENCIAS I</v>
      </c>
      <c r="AZ58">
        <f>VLOOKUP(AY58,AU57:AX66,2,FALSE)</f>
        <v>15</v>
      </c>
      <c r="BA58">
        <f>VLOOKUP(AY58,AU57:AX66,3,FALSE)</f>
        <v>201</v>
      </c>
      <c r="BB58">
        <f>VLOOKUP(AY58,AU57:AX66,4,FALSE)</f>
        <v>419</v>
      </c>
      <c r="BC58" t="str">
        <f>IF(AND(AZ58=AZ63,BA58=BA63,BB63&gt;BB58),AY63,AY58)</f>
        <v>CIENCIAS I</v>
      </c>
      <c r="BD58">
        <f>VLOOKUP(BC58,AY57:BB66,2,FALSE)</f>
        <v>15</v>
      </c>
      <c r="BE58">
        <f>VLOOKUP(BC58,AY57:BB66,3,FALSE)</f>
        <v>201</v>
      </c>
      <c r="BF58">
        <f>VLOOKUP(BC58,AY57:BB66,4,FALSE)</f>
        <v>419</v>
      </c>
      <c r="BG58" t="str">
        <f>BC58</f>
        <v>CIENCIAS I</v>
      </c>
      <c r="BH58">
        <f>VLOOKUP(BG58,BC57:BF66,2,FALSE)</f>
        <v>15</v>
      </c>
      <c r="BI58">
        <f>VLOOKUP(BG58,BC57:BF66,3,FALSE)</f>
        <v>201</v>
      </c>
      <c r="BJ58">
        <f>VLOOKUP(BG58,BC57:BF66,4,FALSE)</f>
        <v>419</v>
      </c>
      <c r="BK58" t="str">
        <f>BG58</f>
        <v>CIENCIAS I</v>
      </c>
      <c r="BL58">
        <f>VLOOKUP(BK58,BG57:BJ66,2,FALSE)</f>
        <v>15</v>
      </c>
      <c r="BM58">
        <f>VLOOKUP(BK58,BG57:BJ66,3,FALSE)</f>
        <v>201</v>
      </c>
      <c r="BN58">
        <f>VLOOKUP(BK58,BG57:BJ66,4,FALSE)</f>
        <v>419</v>
      </c>
      <c r="BO58" t="str">
        <f>BK58</f>
        <v>CIENCIAS I</v>
      </c>
      <c r="BP58">
        <f>VLOOKUP(BO58,BK57:BN66,2,FALSE)</f>
        <v>15</v>
      </c>
      <c r="BQ58">
        <f>VLOOKUP(BO58,BK57:BN66,3,FALSE)</f>
        <v>201</v>
      </c>
      <c r="BR58">
        <f>VLOOKUP(BO58,BK57:BN66,4,FALSE)</f>
        <v>419</v>
      </c>
      <c r="BS58" t="str">
        <f>BO58</f>
        <v>CIENCIAS I</v>
      </c>
      <c r="BT58">
        <f>VLOOKUP(BS58,BO57:BR66,2,FALSE)</f>
        <v>15</v>
      </c>
      <c r="BU58">
        <f>VLOOKUP(BS58,BO57:BR66,3,FALSE)</f>
        <v>201</v>
      </c>
      <c r="BV58">
        <f>VLOOKUP(BS58,BO57:BR66,4,FALSE)</f>
        <v>419</v>
      </c>
      <c r="BW58" t="str">
        <f>BS58</f>
        <v>CIENCIAS I</v>
      </c>
      <c r="BX58">
        <f>VLOOKUP(BW58,BS57:BV66,2,FALSE)</f>
        <v>15</v>
      </c>
      <c r="BY58">
        <f>VLOOKUP(BW58,BS57:BV66,3,FALSE)</f>
        <v>201</v>
      </c>
      <c r="BZ58">
        <f>VLOOKUP(BW58,BS57:BV66,4,FALSE)</f>
        <v>419</v>
      </c>
      <c r="CA58" t="str">
        <f>BW58</f>
        <v>CIENCIAS I</v>
      </c>
      <c r="CB58">
        <f>VLOOKUP(CA58,BW57:BZ66,2,FALSE)</f>
        <v>15</v>
      </c>
      <c r="CC58">
        <f>VLOOKUP(CA58,BW57:BZ66,3,FALSE)</f>
        <v>201</v>
      </c>
      <c r="CD58">
        <f>VLOOKUP(CA58,BW57:BZ66,4,FALSE)</f>
        <v>419</v>
      </c>
      <c r="CE58" t="str">
        <f>CA58</f>
        <v>CIENCIAS I</v>
      </c>
      <c r="CF58">
        <f>VLOOKUP(CE58,CA57:CD66,2,FALSE)</f>
        <v>15</v>
      </c>
      <c r="CG58">
        <f>VLOOKUP(CE58,CA57:CD66,3,FALSE)</f>
        <v>201</v>
      </c>
      <c r="CH58">
        <f>VLOOKUP(CE58,CA57:CD66,4,FALSE)</f>
        <v>419</v>
      </c>
      <c r="CI58" t="str">
        <f>CE58</f>
        <v>CIENCIAS I</v>
      </c>
      <c r="CJ58">
        <f>VLOOKUP(CI58,CE57:CH66,2,FALSE)</f>
        <v>15</v>
      </c>
      <c r="CK58">
        <f>VLOOKUP(CI58,CE57:CH66,3,FALSE)</f>
        <v>201</v>
      </c>
      <c r="CL58">
        <f>VLOOKUP(CI58,CE57:CH66,4,FALSE)</f>
        <v>419</v>
      </c>
      <c r="CM58" t="str">
        <f>CI58</f>
        <v>CIENCIAS I</v>
      </c>
      <c r="CN58">
        <f>VLOOKUP(CM58,CI57:CL66,2,FALSE)</f>
        <v>15</v>
      </c>
      <c r="CO58">
        <f>VLOOKUP(CM58,CI57:CL66,3,FALSE)</f>
        <v>201</v>
      </c>
      <c r="CP58">
        <f>VLOOKUP(CM58,CI57:CL66,4,FALSE)</f>
        <v>419</v>
      </c>
      <c r="CQ58" t="str">
        <f>CM58</f>
        <v>CIENCIAS I</v>
      </c>
      <c r="CR58">
        <f>VLOOKUP(CQ58,CM57:CP66,2,FALSE)</f>
        <v>15</v>
      </c>
      <c r="CS58">
        <f>VLOOKUP(CQ58,CM57:CP66,3,FALSE)</f>
        <v>201</v>
      </c>
      <c r="CT58">
        <f>VLOOKUP(CQ58,CM57:CP66,4,FALSE)</f>
        <v>419</v>
      </c>
    </row>
    <row r="59" spans="6:98" ht="12.75">
      <c r="F59" t="str">
        <f t="shared" si="107"/>
        <v>FCE</v>
      </c>
      <c r="J59">
        <f t="shared" si="94"/>
        <v>12</v>
      </c>
      <c r="K59">
        <f t="shared" si="95"/>
        <v>346</v>
      </c>
      <c r="L59">
        <f t="shared" si="96"/>
        <v>250</v>
      </c>
      <c r="M59">
        <f t="shared" si="97"/>
        <v>96</v>
      </c>
      <c r="O59" t="str">
        <f>F59</f>
        <v>FCE</v>
      </c>
      <c r="P59">
        <f t="shared" si="98"/>
        <v>12</v>
      </c>
      <c r="Q59">
        <f t="shared" si="99"/>
        <v>96</v>
      </c>
      <c r="R59">
        <f t="shared" si="100"/>
        <v>346</v>
      </c>
      <c r="S59" t="str">
        <f>IF(AND(P57=P59,Q57=Q59,R59&gt;R57),O57,O59)</f>
        <v>FCE</v>
      </c>
      <c r="T59">
        <f t="shared" si="101"/>
        <v>12</v>
      </c>
      <c r="U59">
        <f t="shared" si="102"/>
        <v>96</v>
      </c>
      <c r="V59">
        <f t="shared" si="103"/>
        <v>346</v>
      </c>
      <c r="W59" t="str">
        <f>S59</f>
        <v>FCE</v>
      </c>
      <c r="X59">
        <f t="shared" si="104"/>
        <v>12</v>
      </c>
      <c r="Y59">
        <f t="shared" si="105"/>
        <v>96</v>
      </c>
      <c r="Z59">
        <f t="shared" si="106"/>
        <v>346</v>
      </c>
      <c r="AA59" t="str">
        <f>W59</f>
        <v>FCE</v>
      </c>
      <c r="AB59">
        <f>VLOOKUP(AA59,W57:Z66,2,FALSE)</f>
        <v>12</v>
      </c>
      <c r="AC59">
        <f>VLOOKUP(AA59,W57:Z66,3,FALSE)</f>
        <v>96</v>
      </c>
      <c r="AD59">
        <f>VLOOKUP(AA59,W57:Z66,4,FALSE)</f>
        <v>346</v>
      </c>
      <c r="AE59" t="str">
        <f>AA59</f>
        <v>FCE</v>
      </c>
      <c r="AF59">
        <f>VLOOKUP(AE59,AA57:AD66,2,FALSE)</f>
        <v>12</v>
      </c>
      <c r="AG59">
        <f>VLOOKUP(AE59,AA57:AD66,3,FALSE)</f>
        <v>96</v>
      </c>
      <c r="AH59">
        <f>VLOOKUP(AE59,AA57:AD66,4,FALSE)</f>
        <v>346</v>
      </c>
      <c r="AI59" t="str">
        <f>AE59</f>
        <v>FCE</v>
      </c>
      <c r="AJ59">
        <f>VLOOKUP(AI59,AE57:AH66,2,FALSE)</f>
        <v>12</v>
      </c>
      <c r="AK59">
        <f>VLOOKUP(AI59,AE57:AH66,3,FALSE)</f>
        <v>96</v>
      </c>
      <c r="AL59">
        <f>VLOOKUP(AI59,AE57:AH66,4,FALSE)</f>
        <v>346</v>
      </c>
      <c r="AM59" t="str">
        <f>IF(AND(AJ58=AJ59,AK58=AK59,AL59&gt;AL58),AI58,AI59)</f>
        <v>FCE</v>
      </c>
      <c r="AN59">
        <f>VLOOKUP(AM59,AI57:AL66,2,FALSE)</f>
        <v>12</v>
      </c>
      <c r="AO59">
        <f>VLOOKUP(AM59,AI57:AL66,3,FALSE)</f>
        <v>96</v>
      </c>
      <c r="AP59">
        <f>VLOOKUP(AM59,AI57:AL66,4,FALSE)</f>
        <v>346</v>
      </c>
      <c r="AQ59" t="str">
        <f>AM59</f>
        <v>FCE</v>
      </c>
      <c r="AR59">
        <f>VLOOKUP(AQ59,AM57:AP66,2,FALSE)</f>
        <v>12</v>
      </c>
      <c r="AS59">
        <f>VLOOKUP(AQ59,AM57:AP66,3,FALSE)</f>
        <v>96</v>
      </c>
      <c r="AT59">
        <f>VLOOKUP(AQ59,AM57:AP66,4,FALSE)</f>
        <v>346</v>
      </c>
      <c r="AU59" t="str">
        <f>AQ59</f>
        <v>FCE</v>
      </c>
      <c r="AV59">
        <f>VLOOKUP(AU59,AQ57:AT66,2,FALSE)</f>
        <v>12</v>
      </c>
      <c r="AW59">
        <f>VLOOKUP(AU59,AQ57:AT66,3,FALSE)</f>
        <v>96</v>
      </c>
      <c r="AX59">
        <f>VLOOKUP(AU59,AQ57:AT66,4,FALSE)</f>
        <v>346</v>
      </c>
      <c r="AY59" t="str">
        <f>AU59</f>
        <v>FCE</v>
      </c>
      <c r="AZ59">
        <f>VLOOKUP(AY59,AU57:AX66,2,FALSE)</f>
        <v>12</v>
      </c>
      <c r="BA59">
        <f>VLOOKUP(AY59,AU57:AX66,3,FALSE)</f>
        <v>96</v>
      </c>
      <c r="BB59">
        <f>VLOOKUP(AY59,AU57:AX66,4,FALSE)</f>
        <v>346</v>
      </c>
      <c r="BC59" t="str">
        <f>AY59</f>
        <v>FCE</v>
      </c>
      <c r="BD59">
        <f>VLOOKUP(BC59,AY57:BB66,2,FALSE)</f>
        <v>12</v>
      </c>
      <c r="BE59">
        <f>VLOOKUP(BC59,AY57:BB66,3,FALSE)</f>
        <v>96</v>
      </c>
      <c r="BF59">
        <f>VLOOKUP(BC59,AY57:BB66,4,FALSE)</f>
        <v>346</v>
      </c>
      <c r="BG59" t="str">
        <f>IF(AND(BD59=BD60,BE59=BE60,BF60&gt;BF59),BC60,BC59)</f>
        <v>FCE</v>
      </c>
      <c r="BH59">
        <f>VLOOKUP(BG59,BC57:BF66,2,FALSE)</f>
        <v>12</v>
      </c>
      <c r="BI59">
        <f>VLOOKUP(BG59,BC57:BF66,3,FALSE)</f>
        <v>96</v>
      </c>
      <c r="BJ59">
        <f>VLOOKUP(BG59,BC57:BF66,4,FALSE)</f>
        <v>346</v>
      </c>
      <c r="BK59" t="str">
        <f>IF(AND(BH59=BH61,BI59=BI61,BJ61&gt;BJ59),BG61,BG59)</f>
        <v>FCE</v>
      </c>
      <c r="BL59">
        <f>VLOOKUP(BK59,BG57:BJ66,2,FALSE)</f>
        <v>12</v>
      </c>
      <c r="BM59">
        <f>VLOOKUP(BK59,BG57:BJ66,3,FALSE)</f>
        <v>96</v>
      </c>
      <c r="BN59">
        <f>VLOOKUP(BK59,BG57:BJ66,4,FALSE)</f>
        <v>346</v>
      </c>
      <c r="BO59" t="str">
        <f>IF(AND(BL59=BL62,BM59=BM62,BN62&gt;BN59),BK62,BK59)</f>
        <v>FCE</v>
      </c>
      <c r="BP59">
        <f>VLOOKUP(BO59,BK57:BN66,2,FALSE)</f>
        <v>12</v>
      </c>
      <c r="BQ59">
        <f>VLOOKUP(BO59,BK57:BN66,3,FALSE)</f>
        <v>96</v>
      </c>
      <c r="BR59">
        <f>VLOOKUP(BO59,BK57:BN66,4,FALSE)</f>
        <v>346</v>
      </c>
      <c r="BS59" t="str">
        <f>IF(AND(BP59=BP63,BQ59=BQ63,BR63&gt;BR59),BO63,BO59)</f>
        <v>FCE</v>
      </c>
      <c r="BT59">
        <f>VLOOKUP(BS59,BO57:BR66,2,FALSE)</f>
        <v>12</v>
      </c>
      <c r="BU59">
        <f>VLOOKUP(BS59,BO57:BR66,3,FALSE)</f>
        <v>96</v>
      </c>
      <c r="BV59">
        <f>VLOOKUP(BS59,BO57:BR66,4,FALSE)</f>
        <v>346</v>
      </c>
      <c r="BW59" t="str">
        <f>BS59</f>
        <v>FCE</v>
      </c>
      <c r="BX59">
        <f>VLOOKUP(BW59,BS57:BV66,2,FALSE)</f>
        <v>12</v>
      </c>
      <c r="BY59">
        <f>VLOOKUP(BW59,BS57:BV66,3,FALSE)</f>
        <v>96</v>
      </c>
      <c r="BZ59">
        <f>VLOOKUP(BW59,BS57:BV66,4,FALSE)</f>
        <v>346</v>
      </c>
      <c r="CA59" t="str">
        <f>BW59</f>
        <v>FCE</v>
      </c>
      <c r="CB59">
        <f>VLOOKUP(CA59,BW57:BZ66,2,FALSE)</f>
        <v>12</v>
      </c>
      <c r="CC59">
        <f>VLOOKUP(CA59,BW57:BZ66,3,FALSE)</f>
        <v>96</v>
      </c>
      <c r="CD59">
        <f>VLOOKUP(CA59,BW57:BZ66,4,FALSE)</f>
        <v>346</v>
      </c>
      <c r="CE59" t="str">
        <f>CA59</f>
        <v>FCE</v>
      </c>
      <c r="CF59">
        <f>VLOOKUP(CE59,CA57:CD66,2,FALSE)</f>
        <v>12</v>
      </c>
      <c r="CG59">
        <f>VLOOKUP(CE59,CA57:CD66,3,FALSE)</f>
        <v>96</v>
      </c>
      <c r="CH59">
        <f>VLOOKUP(CE59,CA57:CD66,4,FALSE)</f>
        <v>346</v>
      </c>
      <c r="CI59" t="str">
        <f>CE59</f>
        <v>FCE</v>
      </c>
      <c r="CJ59">
        <f>VLOOKUP(CI59,CE57:CH66,2,FALSE)</f>
        <v>12</v>
      </c>
      <c r="CK59">
        <f>VLOOKUP(CI59,CE57:CH66,3,FALSE)</f>
        <v>96</v>
      </c>
      <c r="CL59">
        <f>VLOOKUP(CI59,CE57:CH66,4,FALSE)</f>
        <v>346</v>
      </c>
      <c r="CM59" t="str">
        <f>CI59</f>
        <v>FCE</v>
      </c>
      <c r="CN59">
        <f>VLOOKUP(CM59,CI57:CL66,2,FALSE)</f>
        <v>12</v>
      </c>
      <c r="CO59">
        <f>VLOOKUP(CM59,CI57:CL66,3,FALSE)</f>
        <v>96</v>
      </c>
      <c r="CP59">
        <f>VLOOKUP(CM59,CI57:CL66,4,FALSE)</f>
        <v>346</v>
      </c>
      <c r="CQ59" t="str">
        <f>CM59</f>
        <v>FCE</v>
      </c>
      <c r="CR59">
        <f>VLOOKUP(CQ59,CM57:CP66,2,FALSE)</f>
        <v>12</v>
      </c>
      <c r="CS59">
        <f>VLOOKUP(CQ59,CM57:CP66,3,FALSE)</f>
        <v>96</v>
      </c>
      <c r="CT59">
        <f>VLOOKUP(CQ59,CM57:CP66,4,FALSE)</f>
        <v>346</v>
      </c>
    </row>
    <row r="60" spans="6:98" ht="12.75">
      <c r="F60" t="str">
        <f t="shared" si="107"/>
        <v>SCORPIONS</v>
      </c>
      <c r="J60">
        <f t="shared" si="94"/>
        <v>9</v>
      </c>
      <c r="K60">
        <f t="shared" si="95"/>
        <v>231</v>
      </c>
      <c r="L60">
        <f t="shared" si="96"/>
        <v>284</v>
      </c>
      <c r="M60">
        <f t="shared" si="97"/>
        <v>-53</v>
      </c>
      <c r="O60" t="str">
        <f>F60</f>
        <v>SCORPIONS</v>
      </c>
      <c r="P60">
        <f t="shared" si="98"/>
        <v>9</v>
      </c>
      <c r="Q60">
        <f t="shared" si="99"/>
        <v>-53</v>
      </c>
      <c r="R60">
        <f t="shared" si="100"/>
        <v>231</v>
      </c>
      <c r="S60" t="str">
        <f>O60</f>
        <v>SCORPIONS</v>
      </c>
      <c r="T60">
        <f t="shared" si="101"/>
        <v>9</v>
      </c>
      <c r="U60">
        <f t="shared" si="102"/>
        <v>-53</v>
      </c>
      <c r="V60">
        <f t="shared" si="103"/>
        <v>231</v>
      </c>
      <c r="W60" t="str">
        <f>IF(AND(T57=T60,U57=U60,V60&gt;V57),S57,S60)</f>
        <v>SCORPIONS</v>
      </c>
      <c r="X60">
        <f t="shared" si="104"/>
        <v>9</v>
      </c>
      <c r="Y60">
        <f t="shared" si="105"/>
        <v>-53</v>
      </c>
      <c r="Z60">
        <f t="shared" si="106"/>
        <v>231</v>
      </c>
      <c r="AA60" t="str">
        <f>W60</f>
        <v>SCORPIONS</v>
      </c>
      <c r="AB60">
        <f>VLOOKUP(AA60,W57:Z66,2,FALSE)</f>
        <v>9</v>
      </c>
      <c r="AC60">
        <f>VLOOKUP(AA60,W57:Z66,3,FALSE)</f>
        <v>-53</v>
      </c>
      <c r="AD60">
        <f>VLOOKUP(AA60,W57:Z66,4,FALSE)</f>
        <v>231</v>
      </c>
      <c r="AE60" t="str">
        <f>AA60</f>
        <v>SCORPIONS</v>
      </c>
      <c r="AF60">
        <f>VLOOKUP(AE60,AA57:AD66,2,FALSE)</f>
        <v>9</v>
      </c>
      <c r="AG60">
        <f>VLOOKUP(AE60,AA57:AD66,3,FALSE)</f>
        <v>-53</v>
      </c>
      <c r="AH60">
        <f>VLOOKUP(AE60,AA57:AD66,4,FALSE)</f>
        <v>231</v>
      </c>
      <c r="AI60" t="str">
        <f>AE60</f>
        <v>SCORPIONS</v>
      </c>
      <c r="AJ60">
        <f>VLOOKUP(AI60,AE57:AH66,2,FALSE)</f>
        <v>9</v>
      </c>
      <c r="AK60">
        <f>VLOOKUP(AI60,AE57:AH66,3,FALSE)</f>
        <v>-53</v>
      </c>
      <c r="AL60">
        <f>VLOOKUP(AI60,AE57:AH66,4,FALSE)</f>
        <v>231</v>
      </c>
      <c r="AM60" t="str">
        <f>AI60</f>
        <v>SCORPIONS</v>
      </c>
      <c r="AN60">
        <f>VLOOKUP(AM60,AI57:AL66,2,FALSE)</f>
        <v>9</v>
      </c>
      <c r="AO60">
        <f>VLOOKUP(AM60,AI57:AL66,3,FALSE)</f>
        <v>-53</v>
      </c>
      <c r="AP60">
        <f>VLOOKUP(AM60,AI57:AL66,4,FALSE)</f>
        <v>231</v>
      </c>
      <c r="AQ60" t="str">
        <f>IF(AND(AN58=AN60,AO58=AO60,AP60&gt;AP58),AM58,AM60)</f>
        <v>SCORPIONS</v>
      </c>
      <c r="AR60">
        <f>VLOOKUP(AQ60,AM57:AP66,2,FALSE)</f>
        <v>9</v>
      </c>
      <c r="AS60">
        <f>VLOOKUP(AQ60,AM57:AP66,3,FALSE)</f>
        <v>-53</v>
      </c>
      <c r="AT60">
        <f>VLOOKUP(AQ60,AM57:AP66,4,FALSE)</f>
        <v>231</v>
      </c>
      <c r="AU60" t="str">
        <f>AQ60</f>
        <v>SCORPIONS</v>
      </c>
      <c r="AV60">
        <f>VLOOKUP(AU60,AQ57:AT66,2,FALSE)</f>
        <v>9</v>
      </c>
      <c r="AW60">
        <f>VLOOKUP(AU60,AQ57:AT66,3,FALSE)</f>
        <v>-53</v>
      </c>
      <c r="AX60">
        <f>VLOOKUP(AU60,AQ57:AT66,4,FALSE)</f>
        <v>231</v>
      </c>
      <c r="AY60" t="str">
        <f>AU60</f>
        <v>SCORPIONS</v>
      </c>
      <c r="AZ60">
        <f>VLOOKUP(AY60,AU57:AX66,2,FALSE)</f>
        <v>9</v>
      </c>
      <c r="BA60">
        <f>VLOOKUP(AY60,AU57:AX66,3,FALSE)</f>
        <v>-53</v>
      </c>
      <c r="BB60">
        <f>VLOOKUP(AY60,AU57:AX66,4,FALSE)</f>
        <v>231</v>
      </c>
      <c r="BC60" t="str">
        <f>AY60</f>
        <v>SCORPIONS</v>
      </c>
      <c r="BD60">
        <f>VLOOKUP(BC60,AY57:BB66,2,FALSE)</f>
        <v>9</v>
      </c>
      <c r="BE60">
        <f>VLOOKUP(BC60,AY57:BB66,3,FALSE)</f>
        <v>-53</v>
      </c>
      <c r="BF60">
        <f>VLOOKUP(BC60,AY57:BB66,4,FALSE)</f>
        <v>231</v>
      </c>
      <c r="BG60" t="str">
        <f>IF(AND(BD59=BD60,BE59=BE60,BF60&gt;BF59),BC59,BC60)</f>
        <v>SCORPIONS</v>
      </c>
      <c r="BH60">
        <f>VLOOKUP(BG60,BC57:BF66,2,FALSE)</f>
        <v>9</v>
      </c>
      <c r="BI60">
        <f>VLOOKUP(BG60,BC57:BF66,3,FALSE)</f>
        <v>-53</v>
      </c>
      <c r="BJ60">
        <f>VLOOKUP(BG60,BC57:BF66,4,FALSE)</f>
        <v>231</v>
      </c>
      <c r="BK60" t="str">
        <f>BG60</f>
        <v>SCORPIONS</v>
      </c>
      <c r="BL60">
        <f>VLOOKUP(BK60,BG57:BJ66,2,FALSE)</f>
        <v>9</v>
      </c>
      <c r="BM60">
        <f>VLOOKUP(BK60,BG57:BJ66,3,FALSE)</f>
        <v>-53</v>
      </c>
      <c r="BN60">
        <f>VLOOKUP(BK60,BG57:BJ66,4,FALSE)</f>
        <v>231</v>
      </c>
      <c r="BO60" t="str">
        <f>BK60</f>
        <v>SCORPIONS</v>
      </c>
      <c r="BP60">
        <f>VLOOKUP(BO60,BK57:BN66,2,FALSE)</f>
        <v>9</v>
      </c>
      <c r="BQ60">
        <f>VLOOKUP(BO60,BK57:BN66,3,FALSE)</f>
        <v>-53</v>
      </c>
      <c r="BR60">
        <f>VLOOKUP(BO60,BK57:BN66,4,FALSE)</f>
        <v>231</v>
      </c>
      <c r="BS60" t="str">
        <f>BO60</f>
        <v>SCORPIONS</v>
      </c>
      <c r="BT60">
        <f>VLOOKUP(BS60,BO57:BR66,2,FALSE)</f>
        <v>9</v>
      </c>
      <c r="BU60">
        <f>VLOOKUP(BS60,BO57:BR66,3,FALSE)</f>
        <v>-53</v>
      </c>
      <c r="BV60">
        <f>VLOOKUP(BS60,BO57:BR66,4,FALSE)</f>
        <v>231</v>
      </c>
      <c r="BW60" t="str">
        <f>IF(AND(BT60=BT61,BU60=BU61,BV61&gt;BV60),BS61,BS60)</f>
        <v>SCORPIONS</v>
      </c>
      <c r="BX60">
        <f>VLOOKUP(BW60,BS57:BV66,2,FALSE)</f>
        <v>9</v>
      </c>
      <c r="BY60">
        <f>VLOOKUP(BW60,BS57:BV66,3,FALSE)</f>
        <v>-53</v>
      </c>
      <c r="BZ60">
        <f>VLOOKUP(BW60,BS57:BV66,4,FALSE)</f>
        <v>231</v>
      </c>
      <c r="CA60" t="str">
        <f>IF(AND(BX60=BX62,BY60=BY62,BZ62&gt;BZ60),BW62,BW60)</f>
        <v>SCORPIONS</v>
      </c>
      <c r="CB60">
        <f>VLOOKUP(CA60,BW57:BZ66,2,FALSE)</f>
        <v>9</v>
      </c>
      <c r="CC60">
        <f>VLOOKUP(CA60,BW57:BZ66,3,FALSE)</f>
        <v>-53</v>
      </c>
      <c r="CD60">
        <f>VLOOKUP(CA60,BW57:BZ66,4,FALSE)</f>
        <v>231</v>
      </c>
      <c r="CE60" t="str">
        <f>IF(AND(CB60=CB63,CC60=CC63,CD63&gt;CD60),CA63,CA60)</f>
        <v>SCORPIONS</v>
      </c>
      <c r="CF60">
        <f>VLOOKUP(CE60,CA57:CD66,2,FALSE)</f>
        <v>9</v>
      </c>
      <c r="CG60">
        <f>VLOOKUP(CE60,CA57:CD66,3,FALSE)</f>
        <v>-53</v>
      </c>
      <c r="CH60">
        <f>VLOOKUP(CE60,CA57:CD66,4,FALSE)</f>
        <v>231</v>
      </c>
      <c r="CI60" t="str">
        <f>CE60</f>
        <v>SCORPIONS</v>
      </c>
      <c r="CJ60">
        <f>VLOOKUP(CI60,CE57:CH66,2,FALSE)</f>
        <v>9</v>
      </c>
      <c r="CK60">
        <f>VLOOKUP(CI60,CE57:CH66,3,FALSE)</f>
        <v>-53</v>
      </c>
      <c r="CL60">
        <f>VLOOKUP(CI60,CE57:CH66,4,FALSE)</f>
        <v>231</v>
      </c>
      <c r="CM60" t="str">
        <f>CI60</f>
        <v>SCORPIONS</v>
      </c>
      <c r="CN60">
        <f>VLOOKUP(CM60,CI57:CL66,2,FALSE)</f>
        <v>9</v>
      </c>
      <c r="CO60">
        <f>VLOOKUP(CM60,CI57:CL66,3,FALSE)</f>
        <v>-53</v>
      </c>
      <c r="CP60">
        <f>VLOOKUP(CM60,CI57:CL66,4,FALSE)</f>
        <v>231</v>
      </c>
      <c r="CQ60" t="str">
        <f>CM60</f>
        <v>SCORPIONS</v>
      </c>
      <c r="CR60">
        <f>VLOOKUP(CQ60,CM57:CP66,2,FALSE)</f>
        <v>9</v>
      </c>
      <c r="CS60">
        <f>VLOOKUP(CQ60,CM57:CP66,3,FALSE)</f>
        <v>-53</v>
      </c>
      <c r="CT60">
        <f>VLOOKUP(CQ60,CM57:CP66,4,FALSE)</f>
        <v>231</v>
      </c>
    </row>
    <row r="61" spans="6:98" ht="12.75">
      <c r="F61" t="str">
        <f t="shared" si="107"/>
        <v>UNALAKERS</v>
      </c>
      <c r="J61">
        <f t="shared" si="94"/>
        <v>6</v>
      </c>
      <c r="K61">
        <f t="shared" si="95"/>
        <v>150</v>
      </c>
      <c r="L61">
        <f t="shared" si="96"/>
        <v>245</v>
      </c>
      <c r="M61">
        <f t="shared" si="97"/>
        <v>-95</v>
      </c>
      <c r="O61" t="str">
        <f>F61</f>
        <v>UNALAKERS</v>
      </c>
      <c r="P61">
        <f t="shared" si="98"/>
        <v>6</v>
      </c>
      <c r="Q61">
        <f t="shared" si="99"/>
        <v>-95</v>
      </c>
      <c r="R61">
        <f t="shared" si="100"/>
        <v>150</v>
      </c>
      <c r="S61" t="str">
        <f>O61</f>
        <v>UNALAKERS</v>
      </c>
      <c r="T61">
        <f t="shared" si="101"/>
        <v>6</v>
      </c>
      <c r="U61">
        <f t="shared" si="102"/>
        <v>-95</v>
      </c>
      <c r="V61">
        <f t="shared" si="103"/>
        <v>150</v>
      </c>
      <c r="W61" t="str">
        <f>S61</f>
        <v>UNALAKERS</v>
      </c>
      <c r="X61">
        <f t="shared" si="104"/>
        <v>6</v>
      </c>
      <c r="Y61">
        <f t="shared" si="105"/>
        <v>-95</v>
      </c>
      <c r="Z61">
        <f t="shared" si="106"/>
        <v>150</v>
      </c>
      <c r="AA61" t="str">
        <f>IF(AND(X57=X61,Y57=Y61,Z61&gt;Z57),W57,W61)</f>
        <v>UNALAKERS</v>
      </c>
      <c r="AB61">
        <f>VLOOKUP(AA61,W57:Z66,2,FALSE)</f>
        <v>6</v>
      </c>
      <c r="AC61">
        <f>VLOOKUP(AA61,W57:Z66,3,FALSE)</f>
        <v>-95</v>
      </c>
      <c r="AD61">
        <f>VLOOKUP(AA61,W57:Z66,4,FALSE)</f>
        <v>150</v>
      </c>
      <c r="AE61" t="str">
        <f>AA61</f>
        <v>UNALAKERS</v>
      </c>
      <c r="AF61">
        <f>VLOOKUP(AE61,AA57:AD66,2,FALSE)</f>
        <v>6</v>
      </c>
      <c r="AG61">
        <f>VLOOKUP(AE61,AA57:AD66,3,FALSE)</f>
        <v>-95</v>
      </c>
      <c r="AH61">
        <f>VLOOKUP(AE61,AA57:AD66,4,FALSE)</f>
        <v>150</v>
      </c>
      <c r="AI61" t="str">
        <f>AE61</f>
        <v>UNALAKERS</v>
      </c>
      <c r="AJ61">
        <f>VLOOKUP(AI61,AE57:AH66,2,FALSE)</f>
        <v>6</v>
      </c>
      <c r="AK61">
        <f>VLOOKUP(AI61,AE57:AH66,3,FALSE)</f>
        <v>-95</v>
      </c>
      <c r="AL61">
        <f>VLOOKUP(AI61,AE57:AH66,4,FALSE)</f>
        <v>150</v>
      </c>
      <c r="AM61" t="str">
        <f>AI61</f>
        <v>UNALAKERS</v>
      </c>
      <c r="AN61">
        <f>VLOOKUP(AM61,AI57:AL66,2,FALSE)</f>
        <v>6</v>
      </c>
      <c r="AO61">
        <f>VLOOKUP(AM61,AI57:AL66,3,FALSE)</f>
        <v>-95</v>
      </c>
      <c r="AP61">
        <f>VLOOKUP(AM61,AI57:AL66,4,FALSE)</f>
        <v>150</v>
      </c>
      <c r="AQ61" t="str">
        <f>AM61</f>
        <v>UNALAKERS</v>
      </c>
      <c r="AR61">
        <f>VLOOKUP(AQ61,AM57:AP66,2,FALSE)</f>
        <v>6</v>
      </c>
      <c r="AS61">
        <f>VLOOKUP(AQ61,AM57:AP66,3,FALSE)</f>
        <v>-95</v>
      </c>
      <c r="AT61">
        <f>VLOOKUP(AQ61,AM57:AP66,4,FALSE)</f>
        <v>150</v>
      </c>
      <c r="AU61" t="str">
        <f>IF(AND(AR58=AR61,AS58=AS61,AT61&gt;AT58),AQ58,AQ61)</f>
        <v>UNALAKERS</v>
      </c>
      <c r="AV61">
        <f>VLOOKUP(AU61,AQ57:AT66,2,FALSE)</f>
        <v>6</v>
      </c>
      <c r="AW61">
        <f>VLOOKUP(AU61,AQ57:AT66,3,FALSE)</f>
        <v>-95</v>
      </c>
      <c r="AX61">
        <f>VLOOKUP(AU61,AQ57:AT66,4,FALSE)</f>
        <v>150</v>
      </c>
      <c r="AY61" t="str">
        <f>AU61</f>
        <v>UNALAKERS</v>
      </c>
      <c r="AZ61">
        <f>VLOOKUP(AY61,AU57:AX66,2,FALSE)</f>
        <v>6</v>
      </c>
      <c r="BA61">
        <f>VLOOKUP(AY61,AU57:AX66,3,FALSE)</f>
        <v>-95</v>
      </c>
      <c r="BB61">
        <f>VLOOKUP(AY61,AU57:AX66,4,FALSE)</f>
        <v>150</v>
      </c>
      <c r="BC61" t="str">
        <f>AY61</f>
        <v>UNALAKERS</v>
      </c>
      <c r="BD61">
        <f>VLOOKUP(BC61,AY57:BB66,2,FALSE)</f>
        <v>6</v>
      </c>
      <c r="BE61">
        <f>VLOOKUP(BC61,AY57:BB66,3,FALSE)</f>
        <v>-95</v>
      </c>
      <c r="BF61">
        <f>VLOOKUP(BC61,AY57:BB66,4,FALSE)</f>
        <v>150</v>
      </c>
      <c r="BG61" t="str">
        <f>BC61</f>
        <v>UNALAKERS</v>
      </c>
      <c r="BH61">
        <f>VLOOKUP(BG61,BC57:BF66,2,FALSE)</f>
        <v>6</v>
      </c>
      <c r="BI61">
        <f>VLOOKUP(BG61,BC57:BF66,3,FALSE)</f>
        <v>-95</v>
      </c>
      <c r="BJ61">
        <f>VLOOKUP(BG61,BC57:BF66,4,FALSE)</f>
        <v>150</v>
      </c>
      <c r="BK61" t="str">
        <f>IF(AND(BH59=BH61,BI59=BI61,BJ61&gt;BJ59),BG59,BG61)</f>
        <v>UNALAKERS</v>
      </c>
      <c r="BL61">
        <f>VLOOKUP(BK61,BG57:BJ66,2,FALSE)</f>
        <v>6</v>
      </c>
      <c r="BM61">
        <f>VLOOKUP(BK61,BG57:BJ66,3,FALSE)</f>
        <v>-95</v>
      </c>
      <c r="BN61">
        <f>VLOOKUP(BK61,BG57:BJ66,4,FALSE)</f>
        <v>150</v>
      </c>
      <c r="BO61" t="str">
        <f>BK61</f>
        <v>UNALAKERS</v>
      </c>
      <c r="BP61">
        <f>VLOOKUP(BO61,BK57:BN66,2,FALSE)</f>
        <v>6</v>
      </c>
      <c r="BQ61">
        <f>VLOOKUP(BO61,BK57:BN66,3,FALSE)</f>
        <v>-95</v>
      </c>
      <c r="BR61">
        <f>VLOOKUP(BO61,BK57:BN66,4,FALSE)</f>
        <v>150</v>
      </c>
      <c r="BS61" t="str">
        <f>BO61</f>
        <v>UNALAKERS</v>
      </c>
      <c r="BT61">
        <f>VLOOKUP(BS61,BO57:BR66,2,FALSE)</f>
        <v>6</v>
      </c>
      <c r="BU61">
        <f>VLOOKUP(BS61,BO57:BR66,3,FALSE)</f>
        <v>-95</v>
      </c>
      <c r="BV61">
        <f>VLOOKUP(BS61,BO57:BR66,4,FALSE)</f>
        <v>150</v>
      </c>
      <c r="BW61" t="str">
        <f>IF(AND(BT60=BT61,BU60=BU61,BV61&gt;BV60),BS60,BS61)</f>
        <v>UNALAKERS</v>
      </c>
      <c r="BX61">
        <f>VLOOKUP(BW61,BS57:BV66,2,FALSE)</f>
        <v>6</v>
      </c>
      <c r="BY61">
        <f>VLOOKUP(BW61,BS57:BV66,3,FALSE)</f>
        <v>-95</v>
      </c>
      <c r="BZ61">
        <f>VLOOKUP(BW61,BS57:BV66,4,FALSE)</f>
        <v>150</v>
      </c>
      <c r="CA61" t="str">
        <f>BW61</f>
        <v>UNALAKERS</v>
      </c>
      <c r="CB61">
        <f>VLOOKUP(CA61,BW57:BZ66,2,FALSE)</f>
        <v>6</v>
      </c>
      <c r="CC61">
        <f>VLOOKUP(CA61,BW57:BZ66,3,FALSE)</f>
        <v>-95</v>
      </c>
      <c r="CD61">
        <f>VLOOKUP(CA61,BW57:BZ66,4,FALSE)</f>
        <v>150</v>
      </c>
      <c r="CE61" t="str">
        <f>CA61</f>
        <v>UNALAKERS</v>
      </c>
      <c r="CF61">
        <f>VLOOKUP(CE61,CA57:CD66,2,FALSE)</f>
        <v>6</v>
      </c>
      <c r="CG61">
        <f>VLOOKUP(CE61,CA57:CD66,3,FALSE)</f>
        <v>-95</v>
      </c>
      <c r="CH61">
        <f>VLOOKUP(CE61,CA57:CD66,4,FALSE)</f>
        <v>150</v>
      </c>
      <c r="CI61" t="str">
        <f>IF(AND(CF61=CF62,CG61=CG62,CH62&gt;CH61),CE62,CE61)</f>
        <v>UNALAKERS</v>
      </c>
      <c r="CJ61">
        <f>VLOOKUP(CI61,CE57:CH66,2,FALSE)</f>
        <v>6</v>
      </c>
      <c r="CK61">
        <f>VLOOKUP(CI61,CE57:CH66,3,FALSE)</f>
        <v>-95</v>
      </c>
      <c r="CL61">
        <f>VLOOKUP(CI61,CE57:CH66,4,FALSE)</f>
        <v>150</v>
      </c>
      <c r="CM61" t="str">
        <f>IF(AND(CJ61=CJ63,CK61=CK63,CL63&gt;CL61),CI63,CI61)</f>
        <v>UNALAKERS</v>
      </c>
      <c r="CN61">
        <f>VLOOKUP(CM61,CI57:CL66,2,FALSE)</f>
        <v>6</v>
      </c>
      <c r="CO61">
        <f>VLOOKUP(CM61,CI57:CL66,3,FALSE)</f>
        <v>-95</v>
      </c>
      <c r="CP61">
        <f>VLOOKUP(CM61,CI57:CL66,4,FALSE)</f>
        <v>150</v>
      </c>
      <c r="CQ61" t="str">
        <f>CM61</f>
        <v>UNALAKERS</v>
      </c>
      <c r="CR61">
        <f>VLOOKUP(CQ61,CM57:CP66,2,FALSE)</f>
        <v>6</v>
      </c>
      <c r="CS61">
        <f>VLOOKUP(CQ61,CM57:CP66,3,FALSE)</f>
        <v>-95</v>
      </c>
      <c r="CT61">
        <f>VLOOKUP(CQ61,CM57:CP66,4,FALSE)</f>
        <v>150</v>
      </c>
    </row>
    <row r="62" spans="6:98" ht="12.75">
      <c r="F62" t="str">
        <f t="shared" si="107"/>
        <v>SPARSES</v>
      </c>
      <c r="J62">
        <f t="shared" si="94"/>
        <v>3</v>
      </c>
      <c r="K62">
        <f t="shared" si="95"/>
        <v>152</v>
      </c>
      <c r="L62">
        <f t="shared" si="96"/>
        <v>295</v>
      </c>
      <c r="M62">
        <f t="shared" si="97"/>
        <v>-143</v>
      </c>
      <c r="O62" t="str">
        <f>F62</f>
        <v>SPARSES</v>
      </c>
      <c r="P62">
        <f t="shared" si="98"/>
        <v>3</v>
      </c>
      <c r="Q62">
        <f t="shared" si="99"/>
        <v>-143</v>
      </c>
      <c r="R62">
        <f t="shared" si="100"/>
        <v>152</v>
      </c>
      <c r="S62" t="str">
        <f>O62</f>
        <v>SPARSES</v>
      </c>
      <c r="T62">
        <f t="shared" si="101"/>
        <v>3</v>
      </c>
      <c r="U62">
        <f t="shared" si="102"/>
        <v>-143</v>
      </c>
      <c r="V62">
        <f t="shared" si="103"/>
        <v>152</v>
      </c>
      <c r="W62" t="str">
        <f>S62</f>
        <v>SPARSES</v>
      </c>
      <c r="X62">
        <f t="shared" si="104"/>
        <v>3</v>
      </c>
      <c r="Y62">
        <f t="shared" si="105"/>
        <v>-143</v>
      </c>
      <c r="Z62">
        <f t="shared" si="106"/>
        <v>152</v>
      </c>
      <c r="AA62" t="str">
        <f>W62</f>
        <v>SPARSES</v>
      </c>
      <c r="AB62">
        <f>VLOOKUP(AA62,W57:Z66,2,FALSE)</f>
        <v>3</v>
      </c>
      <c r="AC62">
        <f>VLOOKUP(AA62,W57:Z66,3,FALSE)</f>
        <v>-143</v>
      </c>
      <c r="AD62">
        <f>VLOOKUP(AA62,W57:Z66,4,FALSE)</f>
        <v>152</v>
      </c>
      <c r="AE62" t="str">
        <f>IF(AND(AB57=AB62,AC57=AC62,AD62&gt;AD57),AA57,AA62)</f>
        <v>SPARSES</v>
      </c>
      <c r="AF62">
        <f>VLOOKUP(AE62,AA57:AD66,2,FALSE)</f>
        <v>3</v>
      </c>
      <c r="AG62">
        <f>VLOOKUP(AE62,AA57:AD66,3,FALSE)</f>
        <v>-143</v>
      </c>
      <c r="AH62">
        <f>VLOOKUP(AE62,AA57:AD66,4,FALSE)</f>
        <v>152</v>
      </c>
      <c r="AI62" t="str">
        <f>AE62</f>
        <v>SPARSES</v>
      </c>
      <c r="AJ62">
        <f>VLOOKUP(AI62,AE57:AH66,2,FALSE)</f>
        <v>3</v>
      </c>
      <c r="AK62">
        <f>VLOOKUP(AI62,AE57:AH66,3,FALSE)</f>
        <v>-143</v>
      </c>
      <c r="AL62">
        <f>VLOOKUP(AI62,AE57:AH66,4,FALSE)</f>
        <v>152</v>
      </c>
      <c r="AM62" t="str">
        <f>AI62</f>
        <v>SPARSES</v>
      </c>
      <c r="AN62">
        <f>VLOOKUP(AM62,AI57:AL66,2,FALSE)</f>
        <v>3</v>
      </c>
      <c r="AO62">
        <f>VLOOKUP(AM62,AI57:AL66,3,FALSE)</f>
        <v>-143</v>
      </c>
      <c r="AP62">
        <f>VLOOKUP(AM62,AI57:AL66,4,FALSE)</f>
        <v>152</v>
      </c>
      <c r="AQ62" t="str">
        <f>AM62</f>
        <v>SPARSES</v>
      </c>
      <c r="AR62">
        <f>VLOOKUP(AQ62,AM57:AP66,2,FALSE)</f>
        <v>3</v>
      </c>
      <c r="AS62">
        <f>VLOOKUP(AQ62,AM57:AP66,3,FALSE)</f>
        <v>-143</v>
      </c>
      <c r="AT62">
        <f>VLOOKUP(AQ62,AM57:AP66,4,FALSE)</f>
        <v>152</v>
      </c>
      <c r="AU62" t="str">
        <f>AQ62</f>
        <v>SPARSES</v>
      </c>
      <c r="AV62">
        <f>VLOOKUP(AU62,AQ57:AT66,2,FALSE)</f>
        <v>3</v>
      </c>
      <c r="AW62">
        <f>VLOOKUP(AU62,AQ57:AT66,3,FALSE)</f>
        <v>-143</v>
      </c>
      <c r="AX62">
        <f>VLOOKUP(AU62,AQ57:AT66,4,FALSE)</f>
        <v>152</v>
      </c>
      <c r="AY62" t="str">
        <f>IF(AND(AV58=AV62,AW58=AW62,AX62&gt;AX58),AU58,AU62)</f>
        <v>SPARSES</v>
      </c>
      <c r="AZ62">
        <f>VLOOKUP(AY62,AU57:AX66,2,FALSE)</f>
        <v>3</v>
      </c>
      <c r="BA62">
        <f>VLOOKUP(AY62,AU57:AX66,3,FALSE)</f>
        <v>-143</v>
      </c>
      <c r="BB62">
        <f>VLOOKUP(AY62,AU57:AX66,4,FALSE)</f>
        <v>152</v>
      </c>
      <c r="BC62" t="str">
        <f>AY62</f>
        <v>SPARSES</v>
      </c>
      <c r="BD62">
        <f>VLOOKUP(BC62,AY57:BB66,2,FALSE)</f>
        <v>3</v>
      </c>
      <c r="BE62">
        <f>VLOOKUP(BC62,AY57:BB66,3,FALSE)</f>
        <v>-143</v>
      </c>
      <c r="BF62">
        <f>VLOOKUP(BC62,AY57:BB66,4,FALSE)</f>
        <v>152</v>
      </c>
      <c r="BG62" t="str">
        <f>BC62</f>
        <v>SPARSES</v>
      </c>
      <c r="BH62">
        <f>VLOOKUP(BG62,BC57:BF66,2,FALSE)</f>
        <v>3</v>
      </c>
      <c r="BI62">
        <f>VLOOKUP(BG62,BC57:BF66,3,FALSE)</f>
        <v>-143</v>
      </c>
      <c r="BJ62">
        <f>VLOOKUP(BG62,BC57:BF66,4,FALSE)</f>
        <v>152</v>
      </c>
      <c r="BK62" t="str">
        <f>BG62</f>
        <v>SPARSES</v>
      </c>
      <c r="BL62">
        <f>VLOOKUP(BK62,BG57:BJ66,2,FALSE)</f>
        <v>3</v>
      </c>
      <c r="BM62">
        <f>VLOOKUP(BK62,BG57:BJ66,3,FALSE)</f>
        <v>-143</v>
      </c>
      <c r="BN62">
        <f>VLOOKUP(BK62,BG57:BJ66,4,FALSE)</f>
        <v>152</v>
      </c>
      <c r="BO62" t="str">
        <f>IF(AND(BL59=BL62,BM59=BM62,BN62&gt;BN59),BK59,BK62)</f>
        <v>SPARSES</v>
      </c>
      <c r="BP62">
        <f>VLOOKUP(BO62,BK57:BN66,2,FALSE)</f>
        <v>3</v>
      </c>
      <c r="BQ62">
        <f>VLOOKUP(BO62,BK57:BN66,3,FALSE)</f>
        <v>-143</v>
      </c>
      <c r="BR62">
        <f>VLOOKUP(BO62,BK57:BN66,4,FALSE)</f>
        <v>152</v>
      </c>
      <c r="BS62" t="str">
        <f>BO62</f>
        <v>SPARSES</v>
      </c>
      <c r="BT62">
        <f>VLOOKUP(BS62,BO57:BR66,2,FALSE)</f>
        <v>3</v>
      </c>
      <c r="BU62">
        <f>VLOOKUP(BS62,BO57:BR66,3,FALSE)</f>
        <v>-143</v>
      </c>
      <c r="BV62">
        <f>VLOOKUP(BS62,BO57:BR66,4,FALSE)</f>
        <v>152</v>
      </c>
      <c r="BW62" t="str">
        <f>BS62</f>
        <v>SPARSES</v>
      </c>
      <c r="BX62">
        <f>VLOOKUP(BW62,BS57:BV66,2,FALSE)</f>
        <v>3</v>
      </c>
      <c r="BY62">
        <f>VLOOKUP(BW62,BS57:BV66,3,FALSE)</f>
        <v>-143</v>
      </c>
      <c r="BZ62">
        <f>VLOOKUP(BW62,BS57:BV66,4,FALSE)</f>
        <v>152</v>
      </c>
      <c r="CA62" t="str">
        <f>IF(AND(BX60=BX62,BY60=BY62,BZ62&gt;BZ60),BW60,BW62)</f>
        <v>SPARSES</v>
      </c>
      <c r="CB62">
        <f>VLOOKUP(CA62,BW57:BZ66,2,FALSE)</f>
        <v>3</v>
      </c>
      <c r="CC62">
        <f>VLOOKUP(CA62,BW57:BZ66,3,FALSE)</f>
        <v>-143</v>
      </c>
      <c r="CD62">
        <f>VLOOKUP(CA62,BW57:BZ66,4,FALSE)</f>
        <v>152</v>
      </c>
      <c r="CE62" t="str">
        <f>CA62</f>
        <v>SPARSES</v>
      </c>
      <c r="CF62">
        <f>VLOOKUP(CE62,CA57:CD66,2,FALSE)</f>
        <v>3</v>
      </c>
      <c r="CG62">
        <f>VLOOKUP(CE62,CA57:CD66,3,FALSE)</f>
        <v>-143</v>
      </c>
      <c r="CH62">
        <f>VLOOKUP(CE62,CA57:CD66,4,FALSE)</f>
        <v>152</v>
      </c>
      <c r="CI62" t="str">
        <f>IF(AND(CF61=CF62,CG61=CG62,CH62&gt;CH61),CE61,CE62)</f>
        <v>SPARSES</v>
      </c>
      <c r="CJ62">
        <f>VLOOKUP(CI62,CE57:CH66,2,FALSE)</f>
        <v>3</v>
      </c>
      <c r="CK62">
        <f>VLOOKUP(CI62,CE57:CH66,3,FALSE)</f>
        <v>-143</v>
      </c>
      <c r="CL62">
        <f>VLOOKUP(CI62,CE57:CH66,4,FALSE)</f>
        <v>152</v>
      </c>
      <c r="CM62" t="str">
        <f>CI62</f>
        <v>SPARSES</v>
      </c>
      <c r="CN62">
        <f>VLOOKUP(CM62,CI57:CL66,2,FALSE)</f>
        <v>3</v>
      </c>
      <c r="CO62">
        <f>VLOOKUP(CM62,CI57:CL66,3,FALSE)</f>
        <v>-143</v>
      </c>
      <c r="CP62">
        <f>VLOOKUP(CM62,CI57:CL66,4,FALSE)</f>
        <v>152</v>
      </c>
      <c r="CQ62" t="str">
        <f>IF(AND(CN62=CN63,CO62=CO63,CP63&gt;CP62),CM63,CM62)</f>
        <v>SPARSES</v>
      </c>
      <c r="CR62">
        <f>VLOOKUP(CQ62,CM57:CP66,2,FALSE)</f>
        <v>3</v>
      </c>
      <c r="CS62">
        <f>VLOOKUP(CQ62,CM57:CP66,3,FALSE)</f>
        <v>-143</v>
      </c>
      <c r="CT62">
        <f>VLOOKUP(CQ62,CM57:CP66,4,FALSE)</f>
        <v>152</v>
      </c>
    </row>
    <row r="63" spans="6:98" ht="12.75">
      <c r="F63" t="str">
        <f t="shared" si="107"/>
        <v>OWLS</v>
      </c>
      <c r="J63">
        <f t="shared" si="94"/>
        <v>0</v>
      </c>
      <c r="K63">
        <f t="shared" si="95"/>
        <v>118</v>
      </c>
      <c r="L63">
        <f t="shared" si="96"/>
        <v>449</v>
      </c>
      <c r="M63">
        <f t="shared" si="97"/>
        <v>-331</v>
      </c>
      <c r="O63" t="str">
        <f>F63</f>
        <v>OWLS</v>
      </c>
      <c r="P63">
        <f t="shared" si="98"/>
        <v>0</v>
      </c>
      <c r="Q63">
        <f t="shared" si="99"/>
        <v>-331</v>
      </c>
      <c r="R63">
        <f t="shared" si="100"/>
        <v>118</v>
      </c>
      <c r="S63" t="str">
        <f>O63</f>
        <v>OWLS</v>
      </c>
      <c r="T63">
        <f t="shared" si="101"/>
        <v>0</v>
      </c>
      <c r="U63">
        <f t="shared" si="102"/>
        <v>-331</v>
      </c>
      <c r="V63">
        <f t="shared" si="103"/>
        <v>118</v>
      </c>
      <c r="W63" t="str">
        <f>S63</f>
        <v>OWLS</v>
      </c>
      <c r="X63">
        <f t="shared" si="104"/>
        <v>0</v>
      </c>
      <c r="Y63">
        <f t="shared" si="105"/>
        <v>-331</v>
      </c>
      <c r="Z63">
        <f t="shared" si="106"/>
        <v>118</v>
      </c>
      <c r="AA63" t="str">
        <f>W63</f>
        <v>OWLS</v>
      </c>
      <c r="AB63">
        <f>VLOOKUP(AA63,W57:Z66,2,FALSE)</f>
        <v>0</v>
      </c>
      <c r="AC63">
        <f>VLOOKUP(AA63,W57:Z66,3,FALSE)</f>
        <v>-331</v>
      </c>
      <c r="AD63">
        <f>VLOOKUP(AA63,W57:Z66,4,FALSE)</f>
        <v>118</v>
      </c>
      <c r="AE63" t="str">
        <f>AA63</f>
        <v>OWLS</v>
      </c>
      <c r="AF63">
        <f>VLOOKUP(AE63,AA57:AD66,2,FALSE)</f>
        <v>0</v>
      </c>
      <c r="AG63">
        <f>VLOOKUP(AE63,AA57:AD66,3,FALSE)</f>
        <v>-331</v>
      </c>
      <c r="AH63">
        <f>VLOOKUP(AE63,AA57:AD66,4,FALSE)</f>
        <v>118</v>
      </c>
      <c r="AI63" t="str">
        <f>IF(AND(AF57=AF63,AG57=AG63,AH63&gt;AH57),AE57,AE63)</f>
        <v>OWLS</v>
      </c>
      <c r="AJ63">
        <f>VLOOKUP(AI63,AE57:AH66,2,FALSE)</f>
        <v>0</v>
      </c>
      <c r="AK63">
        <f>VLOOKUP(AI63,AE57:AH66,3,FALSE)</f>
        <v>-331</v>
      </c>
      <c r="AL63">
        <f>VLOOKUP(AI63,AE57:AH66,4,FALSE)</f>
        <v>118</v>
      </c>
      <c r="AM63" t="str">
        <f>AI63</f>
        <v>OWLS</v>
      </c>
      <c r="AN63">
        <f>VLOOKUP(AM63,AI57:AL66,2,FALSE)</f>
        <v>0</v>
      </c>
      <c r="AO63">
        <f>VLOOKUP(AM63,AI57:AL66,3,FALSE)</f>
        <v>-331</v>
      </c>
      <c r="AP63">
        <f>VLOOKUP(AM63,AI57:AL66,4,FALSE)</f>
        <v>118</v>
      </c>
      <c r="AQ63" t="str">
        <f>AM63</f>
        <v>OWLS</v>
      </c>
      <c r="AR63">
        <f>VLOOKUP(AQ63,AM57:AP66,2,FALSE)</f>
        <v>0</v>
      </c>
      <c r="AS63">
        <f>VLOOKUP(AQ63,AM57:AP66,3,FALSE)</f>
        <v>-331</v>
      </c>
      <c r="AT63">
        <f>VLOOKUP(AQ63,AM57:AP66,4,FALSE)</f>
        <v>118</v>
      </c>
      <c r="AU63" t="str">
        <f>AQ63</f>
        <v>OWLS</v>
      </c>
      <c r="AV63">
        <f>VLOOKUP(AU63,AQ57:AT66,2,FALSE)</f>
        <v>0</v>
      </c>
      <c r="AW63">
        <f>VLOOKUP(AU63,AQ57:AT66,3,FALSE)</f>
        <v>-331</v>
      </c>
      <c r="AX63">
        <f>VLOOKUP(AU63,AQ57:AT66,4,FALSE)</f>
        <v>118</v>
      </c>
      <c r="AY63" t="str">
        <f>AU63</f>
        <v>OWLS</v>
      </c>
      <c r="AZ63">
        <f>VLOOKUP(AY63,AU57:AX66,2,FALSE)</f>
        <v>0</v>
      </c>
      <c r="BA63">
        <f>VLOOKUP(AY63,AU57:AX66,3,FALSE)</f>
        <v>-331</v>
      </c>
      <c r="BB63">
        <f>VLOOKUP(AY63,AU57:AX66,4,FALSE)</f>
        <v>118</v>
      </c>
      <c r="BC63" t="str">
        <f>IF(AND(AZ58=AZ63,BA58=BA63,BB63&gt;BB58),AY58,AY63)</f>
        <v>OWLS</v>
      </c>
      <c r="BD63">
        <f>VLOOKUP(BC63,AY57:BB66,2,FALSE)</f>
        <v>0</v>
      </c>
      <c r="BE63">
        <f>VLOOKUP(BC63,AY57:BB66,3,FALSE)</f>
        <v>-331</v>
      </c>
      <c r="BF63">
        <f>VLOOKUP(BC63,AY57:BB66,4,FALSE)</f>
        <v>118</v>
      </c>
      <c r="BG63" t="str">
        <f>BC63</f>
        <v>OWLS</v>
      </c>
      <c r="BH63">
        <f>VLOOKUP(BG63,BC57:BF66,2,FALSE)</f>
        <v>0</v>
      </c>
      <c r="BI63">
        <f>VLOOKUP(BG63,BC57:BF66,3,FALSE)</f>
        <v>-331</v>
      </c>
      <c r="BJ63">
        <f>VLOOKUP(BG63,BC57:BF66,4,FALSE)</f>
        <v>118</v>
      </c>
      <c r="BK63" t="str">
        <f>BG63</f>
        <v>OWLS</v>
      </c>
      <c r="BL63">
        <f>VLOOKUP(BK63,BG57:BJ66,2,FALSE)</f>
        <v>0</v>
      </c>
      <c r="BM63">
        <f>VLOOKUP(BK63,BG57:BJ66,3,FALSE)</f>
        <v>-331</v>
      </c>
      <c r="BN63">
        <f>VLOOKUP(BK63,BG57:BJ66,4,FALSE)</f>
        <v>118</v>
      </c>
      <c r="BO63" t="str">
        <f>BK63</f>
        <v>OWLS</v>
      </c>
      <c r="BP63">
        <f>VLOOKUP(BO63,BK57:BN66,2,FALSE)</f>
        <v>0</v>
      </c>
      <c r="BQ63">
        <f>VLOOKUP(BO63,BK57:BN66,3,FALSE)</f>
        <v>-331</v>
      </c>
      <c r="BR63">
        <f>VLOOKUP(BO63,BK57:BN66,4,FALSE)</f>
        <v>118</v>
      </c>
      <c r="BS63" t="str">
        <f>IF(AND(BP59=BP63,BQ59=BQ63,BR63&gt;BR59),BO59,BO63)</f>
        <v>OWLS</v>
      </c>
      <c r="BT63">
        <f>VLOOKUP(BS63,BO57:BR66,2,FALSE)</f>
        <v>0</v>
      </c>
      <c r="BU63">
        <f>VLOOKUP(BS63,BO57:BR66,3,FALSE)</f>
        <v>-331</v>
      </c>
      <c r="BV63">
        <f>VLOOKUP(BS63,BO57:BR66,4,FALSE)</f>
        <v>118</v>
      </c>
      <c r="BW63" t="str">
        <f>BS63</f>
        <v>OWLS</v>
      </c>
      <c r="BX63">
        <f>VLOOKUP(BW63,BS57:BV66,2,FALSE)</f>
        <v>0</v>
      </c>
      <c r="BY63">
        <f>VLOOKUP(BW63,BS57:BV66,3,FALSE)</f>
        <v>-331</v>
      </c>
      <c r="BZ63">
        <f>VLOOKUP(BW63,BS57:BV66,4,FALSE)</f>
        <v>118</v>
      </c>
      <c r="CA63" t="str">
        <f>BW63</f>
        <v>OWLS</v>
      </c>
      <c r="CB63">
        <f>VLOOKUP(CA63,BW57:BZ66,2,FALSE)</f>
        <v>0</v>
      </c>
      <c r="CC63">
        <f>VLOOKUP(CA63,BW57:BZ66,3,FALSE)</f>
        <v>-331</v>
      </c>
      <c r="CD63">
        <f>VLOOKUP(CA63,BW57:BZ66,4,FALSE)</f>
        <v>118</v>
      </c>
      <c r="CE63" t="str">
        <f>IF(AND(CB60=CB63,CC60=CC63,CD63&gt;CD60),CA60,CA63)</f>
        <v>OWLS</v>
      </c>
      <c r="CF63">
        <f>VLOOKUP(CE63,CA57:CD66,2,FALSE)</f>
        <v>0</v>
      </c>
      <c r="CG63">
        <f>VLOOKUP(CE63,CA57:CD66,3,FALSE)</f>
        <v>-331</v>
      </c>
      <c r="CH63">
        <f>VLOOKUP(CE63,CA57:CD66,4,FALSE)</f>
        <v>118</v>
      </c>
      <c r="CI63" t="str">
        <f>CE63</f>
        <v>OWLS</v>
      </c>
      <c r="CJ63">
        <f>VLOOKUP(CI63,CE57:CH66,2,FALSE)</f>
        <v>0</v>
      </c>
      <c r="CK63">
        <f>VLOOKUP(CI63,CE57:CH66,3,FALSE)</f>
        <v>-331</v>
      </c>
      <c r="CL63">
        <f>VLOOKUP(CI63,CE57:CH66,4,FALSE)</f>
        <v>118</v>
      </c>
      <c r="CM63" t="str">
        <f>IF(AND(CJ61=CJ63,CK61=CK63,CL63&gt;CL61),CI61,CI63)</f>
        <v>OWLS</v>
      </c>
      <c r="CN63">
        <f>VLOOKUP(CM63,CI57:CL66,2,FALSE)</f>
        <v>0</v>
      </c>
      <c r="CO63">
        <f>VLOOKUP(CM63,CI57:CL66,3,FALSE)</f>
        <v>-331</v>
      </c>
      <c r="CP63">
        <f>VLOOKUP(CM63,CI57:CL66,4,FALSE)</f>
        <v>118</v>
      </c>
      <c r="CQ63" t="str">
        <f>IF(AND(CN62=CN63,CO62=CO63,CP63&gt;CP62),CM62,CM63)</f>
        <v>OWLS</v>
      </c>
      <c r="CR63">
        <f>VLOOKUP(CQ63,CM57:CP66,2,FALSE)</f>
        <v>0</v>
      </c>
      <c r="CS63">
        <f>VLOOKUP(CQ63,CM57:CP66,3,FALSE)</f>
        <v>-331</v>
      </c>
      <c r="CT63">
        <f>VLOOKUP(CQ63,CM57:CP66,4,FALSE)</f>
        <v>118</v>
      </c>
    </row>
    <row r="68" ht="12.75">
      <c r="F68" t="s">
        <v>36</v>
      </c>
    </row>
    <row r="69" spans="6:13" ht="12.75">
      <c r="F69" t="str">
        <f>CQ57</f>
        <v>LOS JUECES</v>
      </c>
      <c r="G69">
        <f aca="true" t="shared" si="108" ref="G69:G75">VLOOKUP(F69,$F$33:$M$42,2,FALSE)</f>
        <v>6</v>
      </c>
      <c r="H69">
        <f aca="true" t="shared" si="109" ref="H69:H75">VLOOKUP(F69,$F$33:$M$42,3,FALSE)</f>
        <v>6</v>
      </c>
      <c r="I69">
        <f aca="true" t="shared" si="110" ref="I69:I75">VLOOKUP(F69,$F$33:$M$42,4,FALSE)</f>
        <v>0</v>
      </c>
      <c r="J69">
        <f aca="true" t="shared" si="111" ref="J69:J75">VLOOKUP(F69,$F$33:$M$42,5,FALSE)</f>
        <v>0</v>
      </c>
      <c r="K69">
        <f aca="true" t="shared" si="112" ref="K69:K75">VLOOKUP(F69,$F$33:$M$42,6,FALSE)</f>
        <v>453</v>
      </c>
      <c r="L69">
        <f aca="true" t="shared" si="113" ref="L69:L75">VLOOKUP(F69,$F$33:$M$42,7,FALSE)</f>
        <v>128</v>
      </c>
      <c r="M69">
        <f aca="true" t="shared" si="114" ref="M69:M75">VLOOKUP(F69,$F$33:$M$42,8,FALSE)</f>
        <v>18</v>
      </c>
    </row>
    <row r="70" spans="6:13" ht="12.75">
      <c r="F70" t="str">
        <f aca="true" t="shared" si="115" ref="F70:F75">CQ58</f>
        <v>CIENCIAS I</v>
      </c>
      <c r="G70">
        <f t="shared" si="108"/>
        <v>6</v>
      </c>
      <c r="H70">
        <f t="shared" si="109"/>
        <v>5</v>
      </c>
      <c r="I70">
        <f t="shared" si="110"/>
        <v>0</v>
      </c>
      <c r="J70">
        <f t="shared" si="111"/>
        <v>1</v>
      </c>
      <c r="K70">
        <f t="shared" si="112"/>
        <v>419</v>
      </c>
      <c r="L70">
        <f t="shared" si="113"/>
        <v>218</v>
      </c>
      <c r="M70">
        <f t="shared" si="114"/>
        <v>15</v>
      </c>
    </row>
    <row r="71" spans="6:13" ht="12.75">
      <c r="F71" t="str">
        <f t="shared" si="115"/>
        <v>FCE</v>
      </c>
      <c r="G71">
        <f t="shared" si="108"/>
        <v>6</v>
      </c>
      <c r="H71">
        <f t="shared" si="109"/>
        <v>4</v>
      </c>
      <c r="I71">
        <f t="shared" si="110"/>
        <v>0</v>
      </c>
      <c r="J71">
        <f t="shared" si="111"/>
        <v>2</v>
      </c>
      <c r="K71">
        <f t="shared" si="112"/>
        <v>346</v>
      </c>
      <c r="L71">
        <f t="shared" si="113"/>
        <v>250</v>
      </c>
      <c r="M71">
        <f t="shared" si="114"/>
        <v>12</v>
      </c>
    </row>
    <row r="72" spans="6:13" ht="12.75">
      <c r="F72" t="str">
        <f t="shared" si="115"/>
        <v>SCORPIONS</v>
      </c>
      <c r="G72">
        <f t="shared" si="108"/>
        <v>6</v>
      </c>
      <c r="H72">
        <f t="shared" si="109"/>
        <v>3</v>
      </c>
      <c r="I72">
        <f t="shared" si="110"/>
        <v>0</v>
      </c>
      <c r="J72">
        <f t="shared" si="111"/>
        <v>3</v>
      </c>
      <c r="K72">
        <f t="shared" si="112"/>
        <v>231</v>
      </c>
      <c r="L72">
        <f t="shared" si="113"/>
        <v>284</v>
      </c>
      <c r="M72">
        <f t="shared" si="114"/>
        <v>9</v>
      </c>
    </row>
    <row r="73" spans="6:13" ht="12.75">
      <c r="F73" t="str">
        <f t="shared" si="115"/>
        <v>UNALAKERS</v>
      </c>
      <c r="G73">
        <f t="shared" si="108"/>
        <v>6</v>
      </c>
      <c r="H73">
        <f t="shared" si="109"/>
        <v>2</v>
      </c>
      <c r="I73">
        <f t="shared" si="110"/>
        <v>0</v>
      </c>
      <c r="J73">
        <f t="shared" si="111"/>
        <v>4</v>
      </c>
      <c r="K73">
        <f t="shared" si="112"/>
        <v>150</v>
      </c>
      <c r="L73">
        <f t="shared" si="113"/>
        <v>245</v>
      </c>
      <c r="M73">
        <f t="shared" si="114"/>
        <v>6</v>
      </c>
    </row>
    <row r="74" spans="6:13" ht="12.75">
      <c r="F74" t="str">
        <f t="shared" si="115"/>
        <v>SPARSES</v>
      </c>
      <c r="G74">
        <f t="shared" si="108"/>
        <v>6</v>
      </c>
      <c r="H74">
        <f t="shared" si="109"/>
        <v>1</v>
      </c>
      <c r="I74">
        <f t="shared" si="110"/>
        <v>0</v>
      </c>
      <c r="J74">
        <f t="shared" si="111"/>
        <v>5</v>
      </c>
      <c r="K74">
        <f t="shared" si="112"/>
        <v>152</v>
      </c>
      <c r="L74">
        <f t="shared" si="113"/>
        <v>295</v>
      </c>
      <c r="M74">
        <f t="shared" si="114"/>
        <v>3</v>
      </c>
    </row>
    <row r="75" spans="6:13" ht="12.75">
      <c r="F75" t="str">
        <f t="shared" si="115"/>
        <v>OWLS</v>
      </c>
      <c r="G75">
        <f t="shared" si="108"/>
        <v>6</v>
      </c>
      <c r="H75">
        <f t="shared" si="109"/>
        <v>0</v>
      </c>
      <c r="I75">
        <f t="shared" si="110"/>
        <v>0</v>
      </c>
      <c r="J75">
        <f t="shared" si="111"/>
        <v>6</v>
      </c>
      <c r="K75">
        <f t="shared" si="112"/>
        <v>118</v>
      </c>
      <c r="L75">
        <f t="shared" si="113"/>
        <v>449</v>
      </c>
      <c r="M75">
        <f t="shared" si="114"/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B60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AI2" sqref="AI2:AO1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35" ht="12.75">
      <c r="A2" s="411" t="s">
        <v>37</v>
      </c>
      <c r="B2" s="411"/>
      <c r="C2" s="411"/>
      <c r="D2" s="411"/>
      <c r="E2" s="41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6:40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0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13">IF(AND(F4=0,OR($A4=$G$2,$E4=$G$2)),1,0)</f>
        <v>#REF!</v>
      </c>
      <c r="H4" t="e">
        <f aca="true" t="shared" si="1" ref="H4:H13">IF(AND(F4=0,OR(AND($A4=$G$2,$B4&gt;$D4),AND($E4=$G$2,$D4&gt;$B4))),1,0)</f>
        <v>#REF!</v>
      </c>
      <c r="I4" t="e">
        <f aca="true" t="shared" si="2" ref="I4:I13">IF(AND(F4=0,G4=1,$B4=$D4),1,0)</f>
        <v>#REF!</v>
      </c>
      <c r="J4" t="e">
        <f aca="true" t="shared" si="3" ref="J4:J13">IF(AND(F4=0,OR(AND($A4=$G$2,$B4&lt;$D4),AND($E4=$G$2,$D4&lt;$B4))),1,0)</f>
        <v>#REF!</v>
      </c>
      <c r="K4" t="e">
        <f aca="true" t="shared" si="4" ref="K4:K13">IF(F4&gt;0,0,IF($A4=$G$2,$B4,IF($E4=$G$2,$D4,0)))</f>
        <v>#REF!</v>
      </c>
      <c r="L4" t="e">
        <f aca="true" t="shared" si="5" ref="L4:L13">IF(F4&gt;0,0,IF($A4=$G$2,$D4,IF($E4=$G$2,$B4,0)))</f>
        <v>#REF!</v>
      </c>
      <c r="N4" t="e">
        <f aca="true" t="shared" si="6" ref="N4:N13">IF(AND(F4=0,OR($A4=$N$2,$E4=$N$2)),1,0)</f>
        <v>#REF!</v>
      </c>
      <c r="O4" t="e">
        <f aca="true" t="shared" si="7" ref="O4:O13">IF(AND(F4=0,OR(AND($A4=$N$2,$B4&gt;$D4),AND($E4=$N$2,$D4&gt;$B4))),1,0)</f>
        <v>#REF!</v>
      </c>
      <c r="P4" t="e">
        <f aca="true" t="shared" si="8" ref="P4:P13">IF(AND(F4=0,N4=1,$B4=$D4),1,0)</f>
        <v>#REF!</v>
      </c>
      <c r="Q4" t="e">
        <f aca="true" t="shared" si="9" ref="Q4:Q13">IF(AND(F4=0,OR(AND($A4=$N$2,$B4&lt;$D4),AND($E4=$N$2,$D4&lt;$B4))),1,0)</f>
        <v>#REF!</v>
      </c>
      <c r="R4" t="e">
        <f aca="true" t="shared" si="10" ref="R4:R13">IF(F4&gt;0,0,IF($A4=$N$2,$B4,IF($E4=$N$2,$D4,0)))</f>
        <v>#REF!</v>
      </c>
      <c r="S4" t="e">
        <f aca="true" t="shared" si="11" ref="S4:S13">IF(F4&gt;0,0,IF($A4=$N$2,$D4,IF($E4=$N$2,$B4,0)))</f>
        <v>#REF!</v>
      </c>
      <c r="U4" t="e">
        <f aca="true" t="shared" si="12" ref="U4:U13">IF(AND(F4=0,OR($A4=$U$2,$E4=$U$2)),1,0)</f>
        <v>#REF!</v>
      </c>
      <c r="V4" t="e">
        <f aca="true" t="shared" si="13" ref="V4:V13">IF(AND(F4=0,OR(AND($A4=$U$2,$B4&gt;$D4),AND($E4=$U$2,$D4&gt;$B4))),1,0)</f>
        <v>#REF!</v>
      </c>
      <c r="W4" t="e">
        <f aca="true" t="shared" si="14" ref="W4:W13">IF(AND(F4=0,U4=1,$B4=$D4),1,0)</f>
        <v>#REF!</v>
      </c>
      <c r="X4" t="e">
        <f aca="true" t="shared" si="15" ref="X4:X13">IF(AND(F4=0,OR(AND($A4=$U$2,$B4&lt;$D4),AND($E4=$U$2,$D4&lt;$B4))),1,0)</f>
        <v>#REF!</v>
      </c>
      <c r="Y4" t="e">
        <f aca="true" t="shared" si="16" ref="Y4:Y13">IF(F4&gt;0,0,IF($A4=$U$2,$B4,IF($E4=$U$2,$D4,0)))</f>
        <v>#REF!</v>
      </c>
      <c r="Z4" t="e">
        <f aca="true" t="shared" si="17" ref="Z4:Z13">IF(F4&gt;0,0,IF($A4=$U$2,$D4,IF($E4=$U$2,$B4,0)))</f>
        <v>#REF!</v>
      </c>
      <c r="AB4" t="e">
        <f aca="true" t="shared" si="18" ref="AB4:AB13">IF(AND(F4=0,OR($A4=$AB$2,$E4=$AB$2)),1,0)</f>
        <v>#REF!</v>
      </c>
      <c r="AC4" t="e">
        <f aca="true" t="shared" si="19" ref="AC4:AC13">IF(AND(F4=0,OR(AND($A4=$AB$2,$B4&gt;$D4),AND($E4=$AB$2,$D4&gt;$B4))),1,0)</f>
        <v>#REF!</v>
      </c>
      <c r="AD4" t="e">
        <f aca="true" t="shared" si="20" ref="AD4:AD13">IF(AND(F4=0,AB4=1,$B4=$D4),1,0)</f>
        <v>#REF!</v>
      </c>
      <c r="AE4" t="e">
        <f aca="true" t="shared" si="21" ref="AE4:AE13">IF(AND(F4=0,OR(AND($A4=$AB$2,$B4&lt;$D4),AND($E4=$AB$2,$D4&lt;$B4))),1,0)</f>
        <v>#REF!</v>
      </c>
      <c r="AF4" t="e">
        <f aca="true" t="shared" si="22" ref="AF4:AF13">IF(F4&gt;0,0,IF($A4=$AB$2,$B4,IF($E4=$AB$2,$D4,0)))</f>
        <v>#REF!</v>
      </c>
      <c r="AG4" t="e">
        <f aca="true" t="shared" si="23" ref="AG4:AG1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0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aca="true" t="shared" si="24" ref="AI5:AI13">IF(AND(F5=0,OR($A5=$AI$2,$E5=$AI$2)),1,0)</f>
        <v>#REF!</v>
      </c>
      <c r="AJ5" t="e">
        <f aca="true" t="shared" si="25" ref="AJ5:AJ13">IF(AND(F5=0,OR(AND($A5=$AI$2,$B5&gt;$D5),AND($E5=$AI$2,$D5&gt;$B5))),1,0)</f>
        <v>#REF!</v>
      </c>
      <c r="AK5" t="e">
        <f aca="true" t="shared" si="26" ref="AK5:AK13">IF(AND(F5=0,AI5=1,$B5=$D5),1,0)</f>
        <v>#REF!</v>
      </c>
      <c r="AL5" t="e">
        <f aca="true" t="shared" si="27" ref="AL5:AL13">IF(AND(F5=0,OR(AND($A5=$AI$2,$B5&lt;$D5),AND($E5=$AI$2,$D5&lt;$B5))),1,0)</f>
        <v>#REF!</v>
      </c>
      <c r="AM5" t="e">
        <f aca="true" t="shared" si="28" ref="AM5:AM13">IF(F5&gt;0,0,IF($A5=$AI$2,$B5,IF($E5=$AI$2,$D5,0)))</f>
        <v>#REF!</v>
      </c>
      <c r="AN5" t="e">
        <f aca="true" t="shared" si="29" ref="AN5:AN13">IF(F5&gt;0,0,IF($A5=$AI$2,$D5,IF($E5=$AI$2,$B5,0)))</f>
        <v>#REF!</v>
      </c>
    </row>
    <row r="6" spans="1:40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0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0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0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0" ht="12.75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0" ht="12.75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0" ht="12.75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0" ht="12.75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7:41" ht="12.75">
      <c r="G14" t="e">
        <f aca="true" t="shared" si="30" ref="G14:L14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aca="true" t="shared" si="31" ref="N14:S14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aca="true" t="shared" si="32" ref="U14:Z14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aca="true" t="shared" si="33" ref="AB14:AG14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aca="true" t="shared" si="34" ref="AI14:AN1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ht="12.75">
      <c r="F18" t="s">
        <v>35</v>
      </c>
    </row>
    <row r="19" spans="7:51" ht="12.75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77</v>
      </c>
      <c r="S19" t="s">
        <v>78</v>
      </c>
      <c r="W19" t="s">
        <v>79</v>
      </c>
      <c r="AA19" t="s">
        <v>80</v>
      </c>
      <c r="AE19" t="s">
        <v>81</v>
      </c>
      <c r="AI19" t="s">
        <v>82</v>
      </c>
      <c r="AM19" t="s">
        <v>83</v>
      </c>
      <c r="AQ19" t="s">
        <v>84</v>
      </c>
      <c r="AU19" t="s">
        <v>85</v>
      </c>
      <c r="AY19" t="s">
        <v>86</v>
      </c>
    </row>
    <row r="20" spans="6:52" ht="12.75">
      <c r="F20" t="e">
        <f>G2</f>
        <v>#REF!</v>
      </c>
      <c r="G20" t="e">
        <f aca="true" t="shared" si="35" ref="G20:M20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2" ht="12.75">
      <c r="F21" t="e">
        <f>N2</f>
        <v>#REF!</v>
      </c>
      <c r="G21" t="e">
        <f aca="true" t="shared" si="36" ref="G21:M21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2" ht="12.75">
      <c r="F22" t="e">
        <f>U2</f>
        <v>#REF!</v>
      </c>
      <c r="G22" t="e">
        <f aca="true" t="shared" si="37" ref="G22:M22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2" ht="12.75">
      <c r="F23" t="e">
        <f>AB2</f>
        <v>#REF!</v>
      </c>
      <c r="G23" t="e">
        <f aca="true" t="shared" si="38" ref="G23:M23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2" ht="12.75">
      <c r="F24" t="e">
        <f>AI2</f>
        <v>#REF!</v>
      </c>
      <c r="G24" t="e">
        <f>AB14</f>
        <v>#REF!</v>
      </c>
      <c r="H24" t="e">
        <f aca="true" t="shared" si="39" ref="H24:M24">AC14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VLOOKUP(AI24,AE22:AF29,2,FALSE)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VLOOKUP(AQ24,AM22:AN29,2,FALSE)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ht="12.75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3" ht="12.75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3" ht="12.75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3" ht="12.75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3" ht="12.75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ht="12.75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ht="12.75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ht="12.75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IF(AND(AV46=AV48,AW46=AW48,AX48&gt;AX46),AU48,AU46)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ht="12.75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IF(AND(AN45=AN47,AO45=AO47,AP47&gt;AP45),AM45,AM47)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ht="12.75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IF(AND(AV46=AV48,AW46=AW48,AX48&gt;AX46),AU46,AU48)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ht="12.75">
      <c r="F55" t="s">
        <v>36</v>
      </c>
    </row>
    <row r="56" spans="6:13" ht="12.75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ht="12.75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ht="12.75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ht="12.75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ht="12.75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B60"/>
  <sheetViews>
    <sheetView zoomScalePageLayoutView="0" workbookViewId="0" topLeftCell="A36">
      <pane xSplit="5" topLeftCell="F1" activePane="topRight" state="frozen"/>
      <selection pane="topLeft" activeCell="O28" sqref="O28"/>
      <selection pane="topRight" activeCell="E57" sqref="E57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35" ht="12.75">
      <c r="A2" s="411" t="s">
        <v>37</v>
      </c>
      <c r="B2" s="411"/>
      <c r="C2" s="411"/>
      <c r="D2" s="411"/>
      <c r="E2" s="41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6:40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0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13">IF(AND(F4=0,OR($A4=$G$2,$E4=$G$2)),1,0)</f>
        <v>#REF!</v>
      </c>
      <c r="H4" t="e">
        <f aca="true" t="shared" si="1" ref="H4:H13">IF(AND(F4=0,OR(AND($A4=$G$2,$B4&gt;$D4),AND($E4=$G$2,$D4&gt;$B4))),1,0)</f>
        <v>#REF!</v>
      </c>
      <c r="I4" t="e">
        <f aca="true" t="shared" si="2" ref="I4:I13">IF(AND(F4=0,G4=1,$B4=$D4),1,0)</f>
        <v>#REF!</v>
      </c>
      <c r="J4" t="e">
        <f aca="true" t="shared" si="3" ref="J4:J13">IF(AND(F4=0,OR(AND($A4=$G$2,$B4&lt;$D4),AND($E4=$G$2,$D4&lt;$B4))),1,0)</f>
        <v>#REF!</v>
      </c>
      <c r="K4" t="e">
        <f aca="true" t="shared" si="4" ref="K4:K13">IF(F4&gt;0,0,IF($A4=$G$2,$B4,IF($E4=$G$2,$D4,0)))</f>
        <v>#REF!</v>
      </c>
      <c r="L4" t="e">
        <f aca="true" t="shared" si="5" ref="L4:L13">IF(F4&gt;0,0,IF($A4=$G$2,$D4,IF($E4=$G$2,$B4,0)))</f>
        <v>#REF!</v>
      </c>
      <c r="N4" t="e">
        <f aca="true" t="shared" si="6" ref="N4:N13">IF(AND(F4=0,OR($A4=$N$2,$E4=$N$2)),1,0)</f>
        <v>#REF!</v>
      </c>
      <c r="O4" t="e">
        <f aca="true" t="shared" si="7" ref="O4:O13">IF(AND(F4=0,OR(AND($A4=$N$2,$B4&gt;$D4),AND($E4=$N$2,$D4&gt;$B4))),1,0)</f>
        <v>#REF!</v>
      </c>
      <c r="P4" t="e">
        <f aca="true" t="shared" si="8" ref="P4:P13">IF(AND(F4=0,N4=1,$B4=$D4),1,0)</f>
        <v>#REF!</v>
      </c>
      <c r="Q4" t="e">
        <f aca="true" t="shared" si="9" ref="Q4:Q13">IF(AND(F4=0,OR(AND($A4=$N$2,$B4&lt;$D4),AND($E4=$N$2,$D4&lt;$B4))),1,0)</f>
        <v>#REF!</v>
      </c>
      <c r="R4" t="e">
        <f aca="true" t="shared" si="10" ref="R4:R13">IF(F4&gt;0,0,IF($A4=$N$2,$B4,IF($E4=$N$2,$D4,0)))</f>
        <v>#REF!</v>
      </c>
      <c r="S4" t="e">
        <f aca="true" t="shared" si="11" ref="S4:S13">IF(F4&gt;0,0,IF($A4=$N$2,$D4,IF($E4=$N$2,$B4,0)))</f>
        <v>#REF!</v>
      </c>
      <c r="U4" t="e">
        <f aca="true" t="shared" si="12" ref="U4:U13">IF(AND(F4=0,OR($A4=$U$2,$E4=$U$2)),1,0)</f>
        <v>#REF!</v>
      </c>
      <c r="V4" t="e">
        <f aca="true" t="shared" si="13" ref="V4:V13">IF(AND(F4=0,OR(AND($A4=$U$2,$B4&gt;$D4),AND($E4=$U$2,$D4&gt;$B4))),1,0)</f>
        <v>#REF!</v>
      </c>
      <c r="W4" t="e">
        <f aca="true" t="shared" si="14" ref="W4:W13">IF(AND(F4=0,U4=1,$B4=$D4),1,0)</f>
        <v>#REF!</v>
      </c>
      <c r="X4" t="e">
        <f aca="true" t="shared" si="15" ref="X4:X13">IF(AND(F4=0,OR(AND($A4=$U$2,$B4&lt;$D4),AND($E4=$U$2,$D4&lt;$B4))),1,0)</f>
        <v>#REF!</v>
      </c>
      <c r="Y4" t="e">
        <f aca="true" t="shared" si="16" ref="Y4:Y13">IF(F4&gt;0,0,IF($A4=$U$2,$B4,IF($E4=$U$2,$D4,0)))</f>
        <v>#REF!</v>
      </c>
      <c r="Z4" t="e">
        <f aca="true" t="shared" si="17" ref="Z4:Z13">IF(F4&gt;0,0,IF($A4=$U$2,$D4,IF($E4=$U$2,$B4,0)))</f>
        <v>#REF!</v>
      </c>
      <c r="AB4" t="e">
        <f aca="true" t="shared" si="18" ref="AB4:AB13">IF(AND(F4=0,OR($A4=$AB$2,$E4=$AB$2)),1,0)</f>
        <v>#REF!</v>
      </c>
      <c r="AC4" t="e">
        <f aca="true" t="shared" si="19" ref="AC4:AC13">IF(AND(F4=0,OR(AND($A4=$AB$2,$B4&gt;$D4),AND($E4=$AB$2,$D4&gt;$B4))),1,0)</f>
        <v>#REF!</v>
      </c>
      <c r="AD4" t="e">
        <f aca="true" t="shared" si="20" ref="AD4:AD13">IF(AND(F4=0,AB4=1,$B4=$D4),1,0)</f>
        <v>#REF!</v>
      </c>
      <c r="AE4" t="e">
        <f aca="true" t="shared" si="21" ref="AE4:AE13">IF(AND(F4=0,OR(AND($A4=$AB$2,$B4&lt;$D4),AND($E4=$AB$2,$D4&lt;$B4))),1,0)</f>
        <v>#REF!</v>
      </c>
      <c r="AF4" t="e">
        <f aca="true" t="shared" si="22" ref="AF4:AF13">IF(F4&gt;0,0,IF($A4=$AB$2,$B4,IF($E4=$AB$2,$D4,0)))</f>
        <v>#REF!</v>
      </c>
      <c r="AG4" t="e">
        <f aca="true" t="shared" si="23" ref="AG4:AG1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0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aca="true" t="shared" si="24" ref="AI5:AI13">IF(AND(F5=0,OR($A5=$AI$2,$E5=$AI$2)),1,0)</f>
        <v>#REF!</v>
      </c>
      <c r="AJ5" t="e">
        <f aca="true" t="shared" si="25" ref="AJ5:AJ13">IF(AND(F5=0,OR(AND($A5=$AI$2,$B5&gt;$D5),AND($E5=$AI$2,$D5&gt;$B5))),1,0)</f>
        <v>#REF!</v>
      </c>
      <c r="AK5" t="e">
        <f aca="true" t="shared" si="26" ref="AK5:AK13">IF(AND(F5=0,AI5=1,$B5=$D5),1,0)</f>
        <v>#REF!</v>
      </c>
      <c r="AL5" t="e">
        <f aca="true" t="shared" si="27" ref="AL5:AL13">IF(AND(F5=0,OR(AND($A5=$AI$2,$B5&lt;$D5),AND($E5=$AI$2,$D5&lt;$B5))),1,0)</f>
        <v>#REF!</v>
      </c>
      <c r="AM5" t="e">
        <f aca="true" t="shared" si="28" ref="AM5:AM13">IF(F5&gt;0,0,IF($A5=$AI$2,$B5,IF($E5=$AI$2,$D5,0)))</f>
        <v>#REF!</v>
      </c>
      <c r="AN5" t="e">
        <f aca="true" t="shared" si="29" ref="AN5:AN13">IF(F5&gt;0,0,IF($A5=$AI$2,$D5,IF($E5=$AI$2,$B5,0)))</f>
        <v>#REF!</v>
      </c>
    </row>
    <row r="6" spans="1:40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0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0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0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0" ht="12.75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0" ht="12.75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0" ht="12.75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0" ht="12.75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7:41" ht="12.75">
      <c r="G14" t="e">
        <f aca="true" t="shared" si="30" ref="G14:L14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aca="true" t="shared" si="31" ref="N14:S14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aca="true" t="shared" si="32" ref="U14:Z14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aca="true" t="shared" si="33" ref="AB14:AG14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aca="true" t="shared" si="34" ref="AI14:AN1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ht="12.75">
      <c r="F18" t="s">
        <v>35</v>
      </c>
    </row>
    <row r="19" spans="7:51" ht="12.75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87</v>
      </c>
      <c r="S19" t="s">
        <v>88</v>
      </c>
      <c r="W19" t="s">
        <v>89</v>
      </c>
      <c r="AA19" t="s">
        <v>90</v>
      </c>
      <c r="AE19" t="s">
        <v>91</v>
      </c>
      <c r="AI19" t="s">
        <v>92</v>
      </c>
      <c r="AM19" t="s">
        <v>94</v>
      </c>
      <c r="AQ19" t="s">
        <v>95</v>
      </c>
      <c r="AU19" t="s">
        <v>96</v>
      </c>
      <c r="AY19" t="s">
        <v>93</v>
      </c>
    </row>
    <row r="20" spans="6:52" ht="12.75">
      <c r="F20" t="e">
        <f>G2</f>
        <v>#REF!</v>
      </c>
      <c r="G20" t="e">
        <f aca="true" t="shared" si="35" ref="G20:M20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2" ht="12.75">
      <c r="F21" t="e">
        <f>N2</f>
        <v>#REF!</v>
      </c>
      <c r="G21" t="e">
        <f aca="true" t="shared" si="36" ref="G21:M21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2" ht="12.75">
      <c r="F22" t="e">
        <f>U2</f>
        <v>#REF!</v>
      </c>
      <c r="G22" t="e">
        <f aca="true" t="shared" si="37" ref="G22:M22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2" ht="12.75">
      <c r="F23" t="e">
        <f>AB2</f>
        <v>#REF!</v>
      </c>
      <c r="G23" t="e">
        <f aca="true" t="shared" si="38" ref="G23:M23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2" ht="12.75">
      <c r="F24" t="e">
        <f>AI2</f>
        <v>#REF!</v>
      </c>
      <c r="G24" t="e">
        <f>AI14</f>
        <v>#REF!</v>
      </c>
      <c r="H24" t="e">
        <f aca="true" t="shared" si="39" ref="H24:M24">AJ14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VLOOKUP(AI24,AE20:AF29,2,FALSE)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VLOOKUP(AQ24,AM20:AN29,2,FALSE)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ht="12.75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3" ht="12.75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3" ht="12.75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3" ht="12.75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3" ht="12.75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ht="12.75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ht="12.75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ht="12.75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AU46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ht="12.75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IF(AND(AN46=AN47,AO46=AO47,AP47&gt;AP46),AM46,AM47)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ht="12.75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IF(AND(AV47=AV48,AW47=AW48,AX48&gt;AX47),AU47,AU48)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ht="12.75">
      <c r="F55" t="s">
        <v>36</v>
      </c>
    </row>
    <row r="56" spans="6:13" ht="12.75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ht="12.75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ht="12.75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ht="12.75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ht="12.75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411" t="s">
        <v>37</v>
      </c>
      <c r="B2" s="411"/>
      <c r="C2" s="411"/>
      <c r="D2" s="411"/>
      <c r="E2" s="41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35</v>
      </c>
    </row>
    <row r="15" spans="7:35" ht="12.75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36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RowColHeaders="0" showOutlineSymbols="0" zoomScale="90" zoomScaleNormal="90" zoomScalePageLayoutView="0" workbookViewId="0" topLeftCell="A16">
      <selection activeCell="D25" sqref="D25"/>
    </sheetView>
  </sheetViews>
  <sheetFormatPr defaultColWidth="9.140625" defaultRowHeight="12.75"/>
  <cols>
    <col min="1" max="1" width="4.7109375" style="157" customWidth="1"/>
    <col min="2" max="2" width="34.28125" style="157" customWidth="1"/>
    <col min="3" max="3" width="3.28125" style="157" customWidth="1"/>
    <col min="4" max="4" width="1.7109375" style="157" customWidth="1"/>
    <col min="5" max="5" width="3.421875" style="157" customWidth="1"/>
    <col min="6" max="7" width="34.28125" style="157" customWidth="1"/>
    <col min="8" max="13" width="16.7109375" style="157" customWidth="1"/>
    <col min="14" max="14" width="19.7109375" style="157" customWidth="1"/>
    <col min="15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 customWidth="1"/>
  </cols>
  <sheetData>
    <row r="1" spans="1:20" s="156" customFormat="1" ht="34.5" customHeight="1">
      <c r="A1" s="301" t="s">
        <v>157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155"/>
    </row>
    <row r="2" spans="1:20" s="156" customFormat="1" ht="34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85"/>
    </row>
    <row r="3" spans="7:18" ht="21" customHeight="1" thickBot="1">
      <c r="G3" s="158"/>
      <c r="L3" s="159"/>
      <c r="M3" s="160"/>
      <c r="R3" s="158"/>
    </row>
    <row r="4" spans="2:19" ht="12.75" customHeight="1" thickBot="1">
      <c r="B4" s="298" t="s">
        <v>12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300"/>
      <c r="P4" s="305" t="s">
        <v>71</v>
      </c>
      <c r="Q4" s="306"/>
      <c r="R4" s="306"/>
      <c r="S4" s="307"/>
    </row>
    <row r="5" spans="2:19" ht="12.75" customHeight="1" thickBot="1">
      <c r="B5" s="193"/>
      <c r="C5" s="194"/>
      <c r="D5" s="194"/>
      <c r="E5" s="194"/>
      <c r="F5" s="194"/>
      <c r="G5" s="195" t="s">
        <v>58</v>
      </c>
      <c r="H5" s="311" t="s">
        <v>27</v>
      </c>
      <c r="I5" s="311"/>
      <c r="J5" s="311" t="s">
        <v>53</v>
      </c>
      <c r="K5" s="311"/>
      <c r="L5" s="303" t="s">
        <v>113</v>
      </c>
      <c r="M5" s="303"/>
      <c r="N5" s="196" t="s">
        <v>122</v>
      </c>
      <c r="P5" s="308"/>
      <c r="Q5" s="309"/>
      <c r="R5" s="309"/>
      <c r="S5" s="310"/>
    </row>
    <row r="6" spans="1:19" ht="17.25" customHeight="1">
      <c r="A6" s="189">
        <v>1</v>
      </c>
      <c r="B6" s="197" t="str">
        <f ca="1">CELL("CONTENIDO",Q7)</f>
        <v>BALLERS</v>
      </c>
      <c r="C6" s="191">
        <v>64</v>
      </c>
      <c r="D6" s="190" t="s">
        <v>13</v>
      </c>
      <c r="E6" s="191">
        <v>35</v>
      </c>
      <c r="F6" s="190" t="str">
        <f ca="1">CELL("CONTENIDO",Q9)</f>
        <v>CANELA PASIÓN</v>
      </c>
      <c r="G6" s="192" t="s">
        <v>138</v>
      </c>
      <c r="H6" s="293" t="s">
        <v>137</v>
      </c>
      <c r="I6" s="293"/>
      <c r="J6" s="294">
        <v>0.5416666666666666</v>
      </c>
      <c r="K6" s="294"/>
      <c r="L6" s="295"/>
      <c r="M6" s="295"/>
      <c r="N6" s="222" t="s">
        <v>162</v>
      </c>
      <c r="O6" s="161"/>
      <c r="P6" s="210"/>
      <c r="Q6" s="304"/>
      <c r="R6" s="304"/>
      <c r="S6" s="211"/>
    </row>
    <row r="7" spans="1:19" ht="17.25" customHeight="1">
      <c r="A7" s="189">
        <v>2</v>
      </c>
      <c r="B7" s="197" t="str">
        <f ca="1">CELL("CONTENIDO",Q11)</f>
        <v>BASQUETEROS UN</v>
      </c>
      <c r="C7" s="191">
        <v>50</v>
      </c>
      <c r="D7" s="190" t="s">
        <v>13</v>
      </c>
      <c r="E7" s="191">
        <v>14</v>
      </c>
      <c r="F7" s="190" t="str">
        <f ca="1">CELL("CONTENIDO",Q13)</f>
        <v>LATONEROS</v>
      </c>
      <c r="G7" s="192" t="s">
        <v>138</v>
      </c>
      <c r="H7" s="293" t="s">
        <v>139</v>
      </c>
      <c r="I7" s="293"/>
      <c r="J7" s="294" t="s">
        <v>118</v>
      </c>
      <c r="K7" s="294"/>
      <c r="L7" s="295"/>
      <c r="M7" s="295"/>
      <c r="N7" s="222" t="s">
        <v>162</v>
      </c>
      <c r="O7" s="151"/>
      <c r="P7" s="212"/>
      <c r="Q7" s="296" t="s">
        <v>123</v>
      </c>
      <c r="R7" s="296"/>
      <c r="S7" s="213"/>
    </row>
    <row r="8" spans="1:19" ht="17.25" customHeight="1">
      <c r="A8" s="189">
        <v>3</v>
      </c>
      <c r="B8" s="197" t="str">
        <f ca="1">CELL("CONTENIDO",Q15)</f>
        <v>BLACK AND WHITE POWER</v>
      </c>
      <c r="C8" s="191">
        <v>0</v>
      </c>
      <c r="D8" s="190" t="s">
        <v>13</v>
      </c>
      <c r="E8" s="191">
        <v>20</v>
      </c>
      <c r="F8" s="190" t="str">
        <f ca="1">CELL("CONTENIDO",Q17)</f>
        <v>MAÑANA LE PAGO</v>
      </c>
      <c r="G8" s="192" t="s">
        <v>138</v>
      </c>
      <c r="H8" s="293" t="s">
        <v>139</v>
      </c>
      <c r="I8" s="293"/>
      <c r="J8" s="294">
        <v>0.4583333333333333</v>
      </c>
      <c r="K8" s="294"/>
      <c r="L8" s="295"/>
      <c r="M8" s="295"/>
      <c r="N8" s="222" t="s">
        <v>167</v>
      </c>
      <c r="O8" s="152"/>
      <c r="P8" s="214"/>
      <c r="Q8" s="48"/>
      <c r="R8" s="62"/>
      <c r="S8" s="215"/>
    </row>
    <row r="9" spans="1:19" ht="17.25" customHeight="1">
      <c r="A9" s="189">
        <v>4</v>
      </c>
      <c r="B9" s="197" t="str">
        <f ca="1">CELL("CONTENIDO",Q7)</f>
        <v>BALLERS</v>
      </c>
      <c r="C9" s="191">
        <v>59</v>
      </c>
      <c r="D9" s="190" t="s">
        <v>13</v>
      </c>
      <c r="E9" s="191">
        <v>43</v>
      </c>
      <c r="F9" s="190" t="str">
        <f ca="1">CELL("CONTENIDO",Q11)</f>
        <v>BASQUETEROS UN</v>
      </c>
      <c r="G9" s="192" t="s">
        <v>138</v>
      </c>
      <c r="H9" s="293" t="s">
        <v>141</v>
      </c>
      <c r="I9" s="293"/>
      <c r="J9" s="294">
        <v>0.5416666666666666</v>
      </c>
      <c r="K9" s="294"/>
      <c r="L9" s="295"/>
      <c r="M9" s="295"/>
      <c r="N9" s="222" t="s">
        <v>162</v>
      </c>
      <c r="O9" s="161"/>
      <c r="P9" s="212"/>
      <c r="Q9" s="296" t="s">
        <v>124</v>
      </c>
      <c r="R9" s="296"/>
      <c r="S9" s="213"/>
    </row>
    <row r="10" spans="1:19" ht="17.25" customHeight="1">
      <c r="A10" s="189">
        <v>5</v>
      </c>
      <c r="B10" s="197" t="str">
        <f ca="1">CELL("CONTENIDO",Q9)</f>
        <v>CANELA PASIÓN</v>
      </c>
      <c r="C10" s="191">
        <v>20</v>
      </c>
      <c r="D10" s="190" t="s">
        <v>13</v>
      </c>
      <c r="E10" s="191">
        <v>0</v>
      </c>
      <c r="F10" s="190" t="str">
        <f ca="1">CELL("CONTENIDO",Q15)</f>
        <v>BLACK AND WHITE POWER</v>
      </c>
      <c r="G10" s="192" t="s">
        <v>138</v>
      </c>
      <c r="H10" s="293" t="s">
        <v>140</v>
      </c>
      <c r="I10" s="293"/>
      <c r="J10" s="294">
        <v>0.6666666666666666</v>
      </c>
      <c r="K10" s="294"/>
      <c r="L10" s="295"/>
      <c r="M10" s="295"/>
      <c r="N10" s="222" t="s">
        <v>167</v>
      </c>
      <c r="O10" s="161"/>
      <c r="P10" s="214"/>
      <c r="Q10" s="48"/>
      <c r="R10" s="62"/>
      <c r="S10" s="215"/>
    </row>
    <row r="11" spans="1:19" ht="17.25" customHeight="1">
      <c r="A11" s="189">
        <v>6</v>
      </c>
      <c r="B11" s="197" t="str">
        <f ca="1">CELL("CONTENIDO",Q13)</f>
        <v>LATONEROS</v>
      </c>
      <c r="C11" s="191">
        <v>26</v>
      </c>
      <c r="D11" s="190" t="s">
        <v>13</v>
      </c>
      <c r="E11" s="191">
        <v>29</v>
      </c>
      <c r="F11" s="190" t="str">
        <f ca="1">CELL("CONTENIDO",Q19)</f>
        <v>CIENCIAS II</v>
      </c>
      <c r="G11" s="192" t="s">
        <v>138</v>
      </c>
      <c r="H11" s="293" t="s">
        <v>140</v>
      </c>
      <c r="I11" s="293"/>
      <c r="J11" s="294" t="s">
        <v>118</v>
      </c>
      <c r="K11" s="294"/>
      <c r="L11" s="295"/>
      <c r="M11" s="295"/>
      <c r="N11" s="222" t="s">
        <v>162</v>
      </c>
      <c r="O11" s="161"/>
      <c r="P11" s="212"/>
      <c r="Q11" s="296" t="s">
        <v>125</v>
      </c>
      <c r="R11" s="296"/>
      <c r="S11" s="213"/>
    </row>
    <row r="12" spans="1:19" ht="17.25" customHeight="1">
      <c r="A12" s="189">
        <v>7</v>
      </c>
      <c r="B12" s="197" t="str">
        <f ca="1">CELL("CONTENIDO",Q7)</f>
        <v>BALLERS</v>
      </c>
      <c r="C12" s="191">
        <v>89</v>
      </c>
      <c r="D12" s="190" t="s">
        <v>13</v>
      </c>
      <c r="E12" s="191">
        <v>55</v>
      </c>
      <c r="F12" s="190" t="str">
        <f ca="1">CELL("CONTENIDO",Q13)</f>
        <v>LATONEROS</v>
      </c>
      <c r="G12" s="192" t="s">
        <v>138</v>
      </c>
      <c r="H12" s="293" t="s">
        <v>143</v>
      </c>
      <c r="I12" s="293"/>
      <c r="J12" s="294">
        <v>0.5833333333333334</v>
      </c>
      <c r="K12" s="294"/>
      <c r="L12" s="295"/>
      <c r="M12" s="295"/>
      <c r="N12" s="222" t="s">
        <v>162</v>
      </c>
      <c r="O12" s="161"/>
      <c r="P12" s="214"/>
      <c r="Q12" s="48"/>
      <c r="R12" s="62"/>
      <c r="S12" s="215"/>
    </row>
    <row r="13" spans="1:19" ht="17.25" customHeight="1">
      <c r="A13" s="189">
        <v>8</v>
      </c>
      <c r="B13" s="197" t="str">
        <f ca="1">CELL("CONTENIDO",Q9)</f>
        <v>CANELA PASIÓN</v>
      </c>
      <c r="C13" s="191">
        <v>68</v>
      </c>
      <c r="D13" s="190" t="s">
        <v>13</v>
      </c>
      <c r="E13" s="191">
        <v>58</v>
      </c>
      <c r="F13" s="190" t="str">
        <f ca="1">CELL("CONTENIDO",Q11)</f>
        <v>BASQUETEROS UN</v>
      </c>
      <c r="G13" s="192" t="s">
        <v>138</v>
      </c>
      <c r="H13" s="293" t="s">
        <v>144</v>
      </c>
      <c r="I13" s="293"/>
      <c r="J13" s="294">
        <v>0.4583333333333333</v>
      </c>
      <c r="K13" s="294"/>
      <c r="L13" s="295"/>
      <c r="M13" s="295"/>
      <c r="N13" s="222" t="s">
        <v>162</v>
      </c>
      <c r="O13" s="161"/>
      <c r="P13" s="212"/>
      <c r="Q13" s="296" t="s">
        <v>126</v>
      </c>
      <c r="R13" s="296"/>
      <c r="S13" s="213"/>
    </row>
    <row r="14" spans="1:19" ht="17.25" customHeight="1">
      <c r="A14" s="189">
        <v>9</v>
      </c>
      <c r="B14" s="197" t="str">
        <f ca="1">CELL("CONTENIDO",Q19)</f>
        <v>CIENCIAS II</v>
      </c>
      <c r="C14" s="191">
        <v>41</v>
      </c>
      <c r="D14" s="190" t="s">
        <v>13</v>
      </c>
      <c r="E14" s="191">
        <v>28</v>
      </c>
      <c r="F14" s="190" t="str">
        <f ca="1">CELL("CONTENIDO",Q17)</f>
        <v>MAÑANA LE PAGO</v>
      </c>
      <c r="G14" s="192" t="s">
        <v>138</v>
      </c>
      <c r="H14" s="293" t="s">
        <v>150</v>
      </c>
      <c r="I14" s="293"/>
      <c r="J14" s="294" t="s">
        <v>118</v>
      </c>
      <c r="K14" s="294"/>
      <c r="L14" s="295"/>
      <c r="M14" s="295"/>
      <c r="N14" s="222" t="s">
        <v>162</v>
      </c>
      <c r="O14" s="161"/>
      <c r="P14" s="214"/>
      <c r="Q14" s="48"/>
      <c r="R14" s="62"/>
      <c r="S14" s="215"/>
    </row>
    <row r="15" spans="1:19" ht="17.25" customHeight="1">
      <c r="A15" s="189">
        <v>10</v>
      </c>
      <c r="B15" s="197" t="str">
        <f ca="1">CELL("CONTENIDO",Q7)</f>
        <v>BALLERS</v>
      </c>
      <c r="C15" s="191">
        <v>20</v>
      </c>
      <c r="D15" s="190" t="s">
        <v>13</v>
      </c>
      <c r="E15" s="191">
        <v>0</v>
      </c>
      <c r="F15" s="190" t="str">
        <f ca="1">CELL("CONTENIDO",Q15)</f>
        <v>BLACK AND WHITE POWER</v>
      </c>
      <c r="G15" s="192" t="s">
        <v>138</v>
      </c>
      <c r="H15" s="293" t="s">
        <v>150</v>
      </c>
      <c r="I15" s="293"/>
      <c r="J15" s="294">
        <v>0.625</v>
      </c>
      <c r="K15" s="294"/>
      <c r="L15" s="295"/>
      <c r="M15" s="295"/>
      <c r="N15" s="222" t="s">
        <v>167</v>
      </c>
      <c r="O15" s="161"/>
      <c r="P15" s="212"/>
      <c r="Q15" s="296" t="s">
        <v>127</v>
      </c>
      <c r="R15" s="296"/>
      <c r="S15" s="213"/>
    </row>
    <row r="16" spans="1:19" ht="17.25" customHeight="1">
      <c r="A16" s="189">
        <v>11</v>
      </c>
      <c r="B16" s="197" t="str">
        <f ca="1">CELL("CONTENIDO",Q9)</f>
        <v>CANELA PASIÓN</v>
      </c>
      <c r="C16" s="191">
        <v>41</v>
      </c>
      <c r="D16" s="190" t="s">
        <v>13</v>
      </c>
      <c r="E16" s="191">
        <v>23</v>
      </c>
      <c r="F16" s="190" t="str">
        <f ca="1">CELL("CONTENIDO",Q19)</f>
        <v>CIENCIAS II</v>
      </c>
      <c r="G16" s="226" t="s">
        <v>138</v>
      </c>
      <c r="H16" s="293" t="s">
        <v>163</v>
      </c>
      <c r="I16" s="293"/>
      <c r="J16" s="294">
        <v>0.4583333333333333</v>
      </c>
      <c r="K16" s="294"/>
      <c r="L16" s="295"/>
      <c r="M16" s="295"/>
      <c r="N16" s="222" t="s">
        <v>162</v>
      </c>
      <c r="O16" s="161"/>
      <c r="P16" s="214"/>
      <c r="Q16" s="48"/>
      <c r="R16" s="62"/>
      <c r="S16" s="215"/>
    </row>
    <row r="17" spans="1:19" ht="17.25" customHeight="1">
      <c r="A17" s="189">
        <v>12</v>
      </c>
      <c r="B17" s="197" t="str">
        <f ca="1">CELL("CONTENIDO",Q11)</f>
        <v>BASQUETEROS UN</v>
      </c>
      <c r="C17" s="191">
        <v>78</v>
      </c>
      <c r="D17" s="190" t="s">
        <v>13</v>
      </c>
      <c r="E17" s="191">
        <v>22</v>
      </c>
      <c r="F17" s="190" t="str">
        <f ca="1">CELL("CONTENIDO",Q17)</f>
        <v>MAÑANA LE PAGO</v>
      </c>
      <c r="G17" s="226" t="s">
        <v>138</v>
      </c>
      <c r="H17" s="293" t="s">
        <v>164</v>
      </c>
      <c r="I17" s="293"/>
      <c r="J17" s="294">
        <v>0.5</v>
      </c>
      <c r="K17" s="294"/>
      <c r="L17" s="295"/>
      <c r="M17" s="295"/>
      <c r="N17" s="222" t="s">
        <v>162</v>
      </c>
      <c r="O17" s="161"/>
      <c r="P17" s="212"/>
      <c r="Q17" s="296" t="s">
        <v>128</v>
      </c>
      <c r="R17" s="296"/>
      <c r="S17" s="213"/>
    </row>
    <row r="18" spans="1:19" ht="17.25" customHeight="1">
      <c r="A18" s="189">
        <v>13</v>
      </c>
      <c r="B18" s="197" t="str">
        <f ca="1">CELL("CONTENIDO",Q7)</f>
        <v>BALLERS</v>
      </c>
      <c r="C18" s="191">
        <v>65</v>
      </c>
      <c r="D18" s="190" t="s">
        <v>13</v>
      </c>
      <c r="E18" s="191">
        <v>48</v>
      </c>
      <c r="F18" s="190" t="str">
        <f ca="1">CELL("CONTENIDO",Q17)</f>
        <v>MAÑANA LE PAGO</v>
      </c>
      <c r="G18" s="192" t="s">
        <v>138</v>
      </c>
      <c r="H18" s="293" t="s">
        <v>149</v>
      </c>
      <c r="I18" s="293"/>
      <c r="J18" s="294">
        <v>0.625</v>
      </c>
      <c r="K18" s="294"/>
      <c r="L18" s="295"/>
      <c r="M18" s="295"/>
      <c r="N18" s="222" t="s">
        <v>162</v>
      </c>
      <c r="O18" s="161"/>
      <c r="P18" s="214"/>
      <c r="Q18" s="48"/>
      <c r="R18" s="62"/>
      <c r="S18" s="215"/>
    </row>
    <row r="19" spans="1:19" ht="17.25" customHeight="1" thickBot="1">
      <c r="A19" s="189">
        <v>14</v>
      </c>
      <c r="B19" s="197" t="str">
        <f ca="1">CELL("CONTENIDO",Q9)</f>
        <v>CANELA PASIÓN</v>
      </c>
      <c r="C19" s="191">
        <v>57</v>
      </c>
      <c r="D19" s="190" t="s">
        <v>13</v>
      </c>
      <c r="E19" s="191">
        <v>39</v>
      </c>
      <c r="F19" s="190" t="str">
        <f ca="1">CELL("CONTENIDO",Q13)</f>
        <v>LATONEROS</v>
      </c>
      <c r="G19" s="192" t="s">
        <v>138</v>
      </c>
      <c r="H19" s="293" t="s">
        <v>151</v>
      </c>
      <c r="I19" s="293"/>
      <c r="J19" s="294">
        <v>0.6666666666666666</v>
      </c>
      <c r="K19" s="294"/>
      <c r="L19" s="295"/>
      <c r="M19" s="295"/>
      <c r="N19" s="222" t="s">
        <v>162</v>
      </c>
      <c r="O19" s="161"/>
      <c r="P19" s="216"/>
      <c r="Q19" s="297" t="s">
        <v>129</v>
      </c>
      <c r="R19" s="297"/>
      <c r="S19" s="217"/>
    </row>
    <row r="20" spans="1:19" ht="17.25" customHeight="1">
      <c r="A20" s="189">
        <v>15</v>
      </c>
      <c r="B20" s="197" t="str">
        <f ca="1">CELL("CONTENIDO",Q15)</f>
        <v>BLACK AND WHITE POWER</v>
      </c>
      <c r="C20" s="191">
        <v>0</v>
      </c>
      <c r="D20" s="190" t="s">
        <v>13</v>
      </c>
      <c r="E20" s="191">
        <v>20</v>
      </c>
      <c r="F20" s="190" t="str">
        <f ca="1">CELL("CONTENIDO",Q19)</f>
        <v>CIENCIAS II</v>
      </c>
      <c r="G20" s="192" t="s">
        <v>138</v>
      </c>
      <c r="H20" s="293" t="s">
        <v>151</v>
      </c>
      <c r="I20" s="293"/>
      <c r="J20" s="294">
        <v>0.5833333333333334</v>
      </c>
      <c r="K20" s="294"/>
      <c r="L20" s="295"/>
      <c r="M20" s="295"/>
      <c r="N20" s="222" t="s">
        <v>167</v>
      </c>
      <c r="O20" s="161"/>
      <c r="P20" s="162"/>
      <c r="Q20" s="172"/>
      <c r="R20" s="172"/>
      <c r="S20" s="162"/>
    </row>
    <row r="21" spans="1:19" ht="19.5" customHeight="1">
      <c r="A21" s="189">
        <v>16</v>
      </c>
      <c r="B21" s="197" t="str">
        <f ca="1">CELL("CONTENIDO",Q7)</f>
        <v>BALLERS</v>
      </c>
      <c r="C21" s="191">
        <v>27</v>
      </c>
      <c r="D21" s="190" t="s">
        <v>13</v>
      </c>
      <c r="E21" s="191">
        <v>2</v>
      </c>
      <c r="F21" s="190" t="str">
        <f ca="1">CELL("CONTENIDO",Q19)</f>
        <v>CIENCIAS II</v>
      </c>
      <c r="G21" s="227" t="s">
        <v>138</v>
      </c>
      <c r="H21" s="293" t="s">
        <v>168</v>
      </c>
      <c r="I21" s="293"/>
      <c r="J21" s="294">
        <v>0.5416666666666666</v>
      </c>
      <c r="K21" s="294"/>
      <c r="L21" s="295"/>
      <c r="M21" s="295"/>
      <c r="N21" s="222" t="s">
        <v>162</v>
      </c>
      <c r="O21" s="161"/>
      <c r="P21" s="162"/>
      <c r="Q21" s="172"/>
      <c r="R21" s="172"/>
      <c r="S21" s="162"/>
    </row>
    <row r="22" spans="1:19" ht="17.25" customHeight="1">
      <c r="A22" s="189">
        <v>17</v>
      </c>
      <c r="B22" s="197" t="str">
        <f ca="1">CELL("CONTENIDO",Q11)</f>
        <v>BASQUETEROS UN</v>
      </c>
      <c r="C22" s="191">
        <v>20</v>
      </c>
      <c r="D22" s="190" t="s">
        <v>13</v>
      </c>
      <c r="E22" s="191">
        <v>0</v>
      </c>
      <c r="F22" s="190" t="str">
        <f ca="1">CELL("CONTENIDO",Q15)</f>
        <v>BLACK AND WHITE POWER</v>
      </c>
      <c r="G22" s="192" t="s">
        <v>138</v>
      </c>
      <c r="H22" s="293" t="s">
        <v>153</v>
      </c>
      <c r="I22" s="293"/>
      <c r="J22" s="294">
        <v>0.6666666666666666</v>
      </c>
      <c r="K22" s="294"/>
      <c r="L22" s="295"/>
      <c r="M22" s="295"/>
      <c r="N22" s="222" t="s">
        <v>167</v>
      </c>
      <c r="O22" s="161"/>
      <c r="P22" s="162"/>
      <c r="Q22" s="172"/>
      <c r="R22" s="172"/>
      <c r="S22" s="162"/>
    </row>
    <row r="23" spans="1:19" ht="17.25" customHeight="1">
      <c r="A23" s="189">
        <v>18</v>
      </c>
      <c r="B23" s="197" t="str">
        <f ca="1">CELL("CONTENIDO",Q13)</f>
        <v>LATONEROS</v>
      </c>
      <c r="C23" s="191">
        <v>21</v>
      </c>
      <c r="D23" s="190" t="s">
        <v>13</v>
      </c>
      <c r="E23" s="191">
        <v>28</v>
      </c>
      <c r="F23" s="190" t="str">
        <f ca="1">CELL("CONTENIDO",Q17)</f>
        <v>MAÑANA LE PAGO</v>
      </c>
      <c r="G23" s="192" t="s">
        <v>138</v>
      </c>
      <c r="H23" s="293" t="s">
        <v>152</v>
      </c>
      <c r="I23" s="293"/>
      <c r="J23" s="294" t="s">
        <v>118</v>
      </c>
      <c r="K23" s="294"/>
      <c r="L23" s="295"/>
      <c r="M23" s="295"/>
      <c r="N23" s="222" t="s">
        <v>162</v>
      </c>
      <c r="O23" s="161"/>
      <c r="P23" s="162"/>
      <c r="Q23" s="172"/>
      <c r="R23" s="172"/>
      <c r="S23" s="162"/>
    </row>
    <row r="24" spans="1:19" ht="17.25" customHeight="1">
      <c r="A24" s="189">
        <v>19</v>
      </c>
      <c r="B24" s="197" t="str">
        <f ca="1">CELL("CONTENIDO",Q9)</f>
        <v>CANELA PASIÓN</v>
      </c>
      <c r="C24" s="191">
        <v>45</v>
      </c>
      <c r="D24" s="190" t="s">
        <v>13</v>
      </c>
      <c r="E24" s="191">
        <v>22</v>
      </c>
      <c r="F24" s="190" t="str">
        <f ca="1">CELL("CONTENIDO",Q17)</f>
        <v>MAÑANA LE PAGO</v>
      </c>
      <c r="G24" s="226" t="s">
        <v>138</v>
      </c>
      <c r="H24" s="293" t="s">
        <v>165</v>
      </c>
      <c r="I24" s="293"/>
      <c r="J24" s="294">
        <v>0.5416666666666666</v>
      </c>
      <c r="K24" s="294"/>
      <c r="L24" s="295"/>
      <c r="M24" s="295"/>
      <c r="N24" s="222" t="s">
        <v>162</v>
      </c>
      <c r="O24" s="161"/>
      <c r="P24" s="162"/>
      <c r="Q24" s="172"/>
      <c r="R24" s="172"/>
      <c r="S24" s="162"/>
    </row>
    <row r="25" spans="1:16" ht="17.25" customHeight="1">
      <c r="A25" s="189">
        <v>20</v>
      </c>
      <c r="B25" s="197" t="str">
        <f ca="1">CELL("CONTENIDO",Q11)</f>
        <v>BASQUETEROS UN</v>
      </c>
      <c r="C25" s="191">
        <v>81</v>
      </c>
      <c r="D25" s="190" t="s">
        <v>13</v>
      </c>
      <c r="E25" s="191">
        <v>22</v>
      </c>
      <c r="F25" s="190" t="str">
        <f ca="1">CELL("CONTENIDO",Q19)</f>
        <v>CIENCIAS II</v>
      </c>
      <c r="G25" s="192" t="s">
        <v>138</v>
      </c>
      <c r="H25" s="293" t="s">
        <v>154</v>
      </c>
      <c r="I25" s="293"/>
      <c r="J25" s="294">
        <v>0.583333333333333</v>
      </c>
      <c r="K25" s="294"/>
      <c r="L25" s="295"/>
      <c r="M25" s="295"/>
      <c r="N25" s="222" t="s">
        <v>162</v>
      </c>
      <c r="O25" s="161"/>
      <c r="P25" s="162"/>
    </row>
    <row r="26" spans="1:16" ht="17.25" customHeight="1" thickBot="1">
      <c r="A26" s="189">
        <v>21</v>
      </c>
      <c r="B26" s="198" t="str">
        <f ca="1">CELL("CONTENIDO",Q13)</f>
        <v>LATONEROS</v>
      </c>
      <c r="C26" s="199">
        <v>20</v>
      </c>
      <c r="D26" s="200" t="s">
        <v>13</v>
      </c>
      <c r="E26" s="199">
        <v>0</v>
      </c>
      <c r="F26" s="200" t="str">
        <f ca="1">CELL("CONTENIDO",Q15)</f>
        <v>BLACK AND WHITE POWER</v>
      </c>
      <c r="G26" s="201" t="s">
        <v>138</v>
      </c>
      <c r="H26" s="290" t="s">
        <v>155</v>
      </c>
      <c r="I26" s="290"/>
      <c r="J26" s="291">
        <v>0.4583333333333333</v>
      </c>
      <c r="K26" s="291"/>
      <c r="L26" s="292"/>
      <c r="M26" s="292"/>
      <c r="N26" s="222" t="s">
        <v>167</v>
      </c>
      <c r="O26" s="161"/>
      <c r="P26" s="162"/>
    </row>
    <row r="27" spans="2:16" ht="14.25" customHeight="1">
      <c r="B27" s="163"/>
      <c r="C27" s="164"/>
      <c r="D27" s="164"/>
      <c r="E27" s="164"/>
      <c r="F27" s="161"/>
      <c r="G27" s="165"/>
      <c r="H27" s="164"/>
      <c r="I27" s="164"/>
      <c r="J27" s="159"/>
      <c r="K27" s="159"/>
      <c r="L27" s="153"/>
      <c r="M27" s="153"/>
      <c r="O27" s="161"/>
      <c r="P27" s="131"/>
    </row>
    <row r="28" spans="2:15" ht="13.5" customHeight="1" thickBot="1">
      <c r="B28" s="163"/>
      <c r="C28" s="164"/>
      <c r="D28" s="164"/>
      <c r="E28" s="164"/>
      <c r="F28" s="161"/>
      <c r="G28" s="165"/>
      <c r="H28" s="164"/>
      <c r="I28" s="164"/>
      <c r="J28" s="202"/>
      <c r="K28" s="159"/>
      <c r="L28" s="153"/>
      <c r="M28" s="153"/>
      <c r="O28" s="161"/>
    </row>
    <row r="29" spans="7:15" ht="13.5" thickBot="1">
      <c r="G29" s="298" t="s">
        <v>28</v>
      </c>
      <c r="H29" s="299"/>
      <c r="I29" s="299"/>
      <c r="J29" s="299"/>
      <c r="K29" s="299"/>
      <c r="L29" s="299"/>
      <c r="M29" s="299"/>
      <c r="N29" s="299"/>
      <c r="O29" s="300"/>
    </row>
    <row r="30" spans="7:15" ht="17.25" customHeight="1">
      <c r="G30" s="203" t="s">
        <v>108</v>
      </c>
      <c r="H30" s="204" t="s">
        <v>109</v>
      </c>
      <c r="I30" s="204" t="s">
        <v>110</v>
      </c>
      <c r="J30" s="204" t="s">
        <v>111</v>
      </c>
      <c r="K30" s="204" t="s">
        <v>112</v>
      </c>
      <c r="L30" s="204" t="s">
        <v>31</v>
      </c>
      <c r="M30" s="204" t="s">
        <v>32</v>
      </c>
      <c r="N30" s="204" t="s">
        <v>33</v>
      </c>
      <c r="O30" s="205" t="s">
        <v>34</v>
      </c>
    </row>
    <row r="31" spans="6:16" ht="17.25" customHeight="1">
      <c r="F31" s="229" t="s">
        <v>114</v>
      </c>
      <c r="G31" s="230" t="str">
        <f>calculoA!F69</f>
        <v>BALLERS</v>
      </c>
      <c r="H31" s="225">
        <f>calculoA!G69</f>
        <v>6</v>
      </c>
      <c r="I31" s="225">
        <f>calculoA!H69</f>
        <v>6</v>
      </c>
      <c r="J31" s="225">
        <f>calculoA!I69</f>
        <v>0</v>
      </c>
      <c r="K31" s="225">
        <f>calculoA!J69</f>
        <v>0</v>
      </c>
      <c r="L31" s="225">
        <f>calculoA!K69</f>
        <v>324</v>
      </c>
      <c r="M31" s="225">
        <f>calculoA!L69</f>
        <v>183</v>
      </c>
      <c r="N31" s="225">
        <f>L31-M31</f>
        <v>141</v>
      </c>
      <c r="O31" s="231">
        <f>calculoA!M69</f>
        <v>18</v>
      </c>
      <c r="P31" s="166"/>
    </row>
    <row r="32" spans="6:16" ht="17.25" customHeight="1">
      <c r="F32" s="229" t="s">
        <v>114</v>
      </c>
      <c r="G32" s="230" t="str">
        <f>calculoA!F70</f>
        <v>CANELA PASIÓN</v>
      </c>
      <c r="H32" s="225">
        <f>calculoA!G70</f>
        <v>6</v>
      </c>
      <c r="I32" s="225">
        <f>calculoA!H70</f>
        <v>5</v>
      </c>
      <c r="J32" s="225">
        <f>calculoA!I70</f>
        <v>0</v>
      </c>
      <c r="K32" s="225">
        <f>calculoA!J70</f>
        <v>1</v>
      </c>
      <c r="L32" s="225">
        <f>calculoA!K70</f>
        <v>266</v>
      </c>
      <c r="M32" s="225">
        <f>calculoA!L70</f>
        <v>206</v>
      </c>
      <c r="N32" s="225">
        <f aca="true" t="shared" si="0" ref="N32:N37">L32-M32</f>
        <v>60</v>
      </c>
      <c r="O32" s="231">
        <f>calculoA!M70</f>
        <v>15</v>
      </c>
      <c r="P32" s="166"/>
    </row>
    <row r="33" spans="6:16" ht="17.25" customHeight="1">
      <c r="F33" s="229" t="s">
        <v>114</v>
      </c>
      <c r="G33" s="230" t="str">
        <f>calculoA!F71</f>
        <v>BASQUETEROS UN</v>
      </c>
      <c r="H33" s="225">
        <f>calculoA!G71</f>
        <v>6</v>
      </c>
      <c r="I33" s="225">
        <f>calculoA!H71</f>
        <v>4</v>
      </c>
      <c r="J33" s="225">
        <f>calculoA!I71</f>
        <v>0</v>
      </c>
      <c r="K33" s="225">
        <f>calculoA!J71</f>
        <v>2</v>
      </c>
      <c r="L33" s="225">
        <f>calculoA!K71</f>
        <v>330</v>
      </c>
      <c r="M33" s="225">
        <f>calculoA!L71</f>
        <v>185</v>
      </c>
      <c r="N33" s="225">
        <f t="shared" si="0"/>
        <v>145</v>
      </c>
      <c r="O33" s="231">
        <f>calculoA!M71</f>
        <v>12</v>
      </c>
      <c r="P33" s="82"/>
    </row>
    <row r="34" spans="6:16" ht="17.25" customHeight="1">
      <c r="F34" s="229" t="s">
        <v>114</v>
      </c>
      <c r="G34" s="230" t="str">
        <f>calculoA!F72</f>
        <v>CIENCIAS II</v>
      </c>
      <c r="H34" s="225">
        <f>calculoA!G72</f>
        <v>6</v>
      </c>
      <c r="I34" s="225">
        <f>calculoA!H72</f>
        <v>3</v>
      </c>
      <c r="J34" s="225">
        <f>calculoA!I72</f>
        <v>0</v>
      </c>
      <c r="K34" s="225">
        <f>calculoA!J72</f>
        <v>3</v>
      </c>
      <c r="L34" s="225">
        <f>calculoA!K72</f>
        <v>137</v>
      </c>
      <c r="M34" s="225">
        <f>calculoA!L72</f>
        <v>203</v>
      </c>
      <c r="N34" s="225">
        <f t="shared" si="0"/>
        <v>-66</v>
      </c>
      <c r="O34" s="231">
        <f>calculoA!M72</f>
        <v>9</v>
      </c>
      <c r="P34" s="82"/>
    </row>
    <row r="35" spans="7:15" ht="17.25" customHeight="1">
      <c r="G35" s="207" t="str">
        <f>calculoA!F73</f>
        <v>MAÑANA LE PAGO</v>
      </c>
      <c r="H35" s="190">
        <f>calculoA!G73</f>
        <v>6</v>
      </c>
      <c r="I35" s="190">
        <f>calculoA!H73</f>
        <v>2</v>
      </c>
      <c r="J35" s="190">
        <f>calculoA!I73</f>
        <v>0</v>
      </c>
      <c r="K35" s="190">
        <f>calculoA!J73</f>
        <v>4</v>
      </c>
      <c r="L35" s="190">
        <f>calculoA!K73</f>
        <v>168</v>
      </c>
      <c r="M35" s="190">
        <f>calculoA!L73</f>
        <v>250</v>
      </c>
      <c r="N35" s="190">
        <f t="shared" si="0"/>
        <v>-82</v>
      </c>
      <c r="O35" s="206">
        <f>calculoA!M73</f>
        <v>6</v>
      </c>
    </row>
    <row r="36" spans="7:15" ht="17.25" customHeight="1">
      <c r="G36" s="207" t="str">
        <f>calculoA!F74</f>
        <v>LATONEROS</v>
      </c>
      <c r="H36" s="190">
        <f>calculoA!G74</f>
        <v>6</v>
      </c>
      <c r="I36" s="190">
        <f>calculoA!H74</f>
        <v>1</v>
      </c>
      <c r="J36" s="190">
        <f>calculoA!I74</f>
        <v>0</v>
      </c>
      <c r="K36" s="190">
        <f>calculoA!J74</f>
        <v>5</v>
      </c>
      <c r="L36" s="190">
        <f>calculoA!K74</f>
        <v>175</v>
      </c>
      <c r="M36" s="190">
        <f>calculoA!L74</f>
        <v>253</v>
      </c>
      <c r="N36" s="190">
        <f t="shared" si="0"/>
        <v>-78</v>
      </c>
      <c r="O36" s="206">
        <f>calculoA!M74</f>
        <v>3</v>
      </c>
    </row>
    <row r="37" spans="7:15" ht="17.25" customHeight="1" thickBot="1">
      <c r="G37" s="208" t="str">
        <f>calculoA!F75</f>
        <v>BLACK AND WHITE POWER</v>
      </c>
      <c r="H37" s="200">
        <f>calculoA!G75</f>
        <v>6</v>
      </c>
      <c r="I37" s="200">
        <f>calculoA!H75</f>
        <v>0</v>
      </c>
      <c r="J37" s="200">
        <f>calculoA!I75</f>
        <v>0</v>
      </c>
      <c r="K37" s="200">
        <f>calculoA!J75</f>
        <v>6</v>
      </c>
      <c r="L37" s="200">
        <f>calculoA!K75</f>
        <v>0</v>
      </c>
      <c r="M37" s="200">
        <f>calculoA!L75</f>
        <v>120</v>
      </c>
      <c r="N37" s="200">
        <f t="shared" si="0"/>
        <v>-120</v>
      </c>
      <c r="O37" s="209">
        <f>calculoA!M75</f>
        <v>0</v>
      </c>
    </row>
    <row r="38" ht="11.25" customHeight="1"/>
    <row r="39" ht="9" customHeight="1"/>
    <row r="40" spans="2:16" ht="12.75">
      <c r="B40" s="167"/>
      <c r="C40" s="168"/>
      <c r="N40" s="154"/>
      <c r="O40" s="154"/>
      <c r="P40" s="169"/>
    </row>
    <row r="41" ht="12.75" customHeight="1" hidden="1"/>
    <row r="42" ht="12.75" customHeight="1" hidden="1"/>
  </sheetData>
  <sheetProtection/>
  <mergeCells count="78">
    <mergeCell ref="A1:S2"/>
    <mergeCell ref="H6:I6"/>
    <mergeCell ref="J6:K6"/>
    <mergeCell ref="L5:M5"/>
    <mergeCell ref="Q6:R6"/>
    <mergeCell ref="L6:M6"/>
    <mergeCell ref="P4:S5"/>
    <mergeCell ref="H5:I5"/>
    <mergeCell ref="J5:K5"/>
    <mergeCell ref="B4:N4"/>
    <mergeCell ref="Q17:R17"/>
    <mergeCell ref="Q19:R19"/>
    <mergeCell ref="G29:O29"/>
    <mergeCell ref="L9:M9"/>
    <mergeCell ref="L10:M10"/>
    <mergeCell ref="L11:M11"/>
    <mergeCell ref="H9:I9"/>
    <mergeCell ref="H11:I11"/>
    <mergeCell ref="J11:K11"/>
    <mergeCell ref="J9:K9"/>
    <mergeCell ref="J10:K10"/>
    <mergeCell ref="H10:I10"/>
    <mergeCell ref="H12:I12"/>
    <mergeCell ref="J12:K12"/>
    <mergeCell ref="J13:K13"/>
    <mergeCell ref="L13:M13"/>
    <mergeCell ref="L12:M12"/>
    <mergeCell ref="H13:I13"/>
    <mergeCell ref="Q7:R7"/>
    <mergeCell ref="Q9:R9"/>
    <mergeCell ref="Q11:R11"/>
    <mergeCell ref="Q13:R13"/>
    <mergeCell ref="J8:K8"/>
    <mergeCell ref="H7:I7"/>
    <mergeCell ref="H8:I8"/>
    <mergeCell ref="L7:M7"/>
    <mergeCell ref="L8:M8"/>
    <mergeCell ref="J7:K7"/>
    <mergeCell ref="Q15:R15"/>
    <mergeCell ref="H14:I14"/>
    <mergeCell ref="J14:K14"/>
    <mergeCell ref="L14:M14"/>
    <mergeCell ref="H15:I15"/>
    <mergeCell ref="J15:K15"/>
    <mergeCell ref="L15:M15"/>
    <mergeCell ref="H16:I16"/>
    <mergeCell ref="J16:K16"/>
    <mergeCell ref="L16:M16"/>
    <mergeCell ref="H17:I17"/>
    <mergeCell ref="J17:K17"/>
    <mergeCell ref="L17:M17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  <mergeCell ref="H21:I21"/>
    <mergeCell ref="J21:K21"/>
    <mergeCell ref="L21:M21"/>
    <mergeCell ref="H22:I22"/>
    <mergeCell ref="J22:K22"/>
    <mergeCell ref="L22:M22"/>
    <mergeCell ref="H23:I23"/>
    <mergeCell ref="J23:K23"/>
    <mergeCell ref="L23:M23"/>
    <mergeCell ref="H26:I26"/>
    <mergeCell ref="J26:K26"/>
    <mergeCell ref="L26:M26"/>
    <mergeCell ref="H24:I24"/>
    <mergeCell ref="J24:K24"/>
    <mergeCell ref="L24:M24"/>
    <mergeCell ref="H25:I25"/>
    <mergeCell ref="J25:K25"/>
    <mergeCell ref="L25:M25"/>
  </mergeCells>
  <conditionalFormatting sqref="F31:F34">
    <cfRule type="expression" priority="73" dxfId="69" stopIfTrue="1">
      <formula>IF(AND($H$31=3,$H$32=3,$H$33=3,$H$34=3),1,0)</formula>
    </cfRule>
  </conditionalFormatting>
  <conditionalFormatting sqref="G31:O31 H32:M32 G32:G34 O32 N32:N37">
    <cfRule type="expression" priority="74" dxfId="0" stopIfTrue="1">
      <formula>IF(AND($H$31=3,$H$32=3,$H$33=3,$H$34=3),1,0)</formula>
    </cfRule>
  </conditionalFormatting>
  <conditionalFormatting sqref="C7:E7 L7:M7">
    <cfRule type="expression" priority="75" dxfId="0" stopIfTrue="1">
      <formula>IF(OR($L$7="en juego",$L$7="hoy!"),1,0)</formula>
    </cfRule>
  </conditionalFormatting>
  <conditionalFormatting sqref="C7:C11 E7:E11 B6:F6 L6:M6">
    <cfRule type="expression" priority="76" dxfId="0" stopIfTrue="1">
      <formula>IF(OR($L$6="en juego",$L$6="hoy!"),1,0)</formula>
    </cfRule>
  </conditionalFormatting>
  <conditionalFormatting sqref="C8:E8 L8:M8">
    <cfRule type="expression" priority="77" dxfId="0" stopIfTrue="1">
      <formula>IF(OR($L$8="en juego",$L$8="hoy!"),1,0)</formula>
    </cfRule>
  </conditionalFormatting>
  <conditionalFormatting sqref="C9:E9 L9:M9">
    <cfRule type="expression" priority="78" dxfId="0" stopIfTrue="1">
      <formula>IF(OR($L$9="en juego",$L$9="hoy!"),1,0)</formula>
    </cfRule>
  </conditionalFormatting>
  <conditionalFormatting sqref="C10:E10 L10:M10">
    <cfRule type="expression" priority="79" dxfId="0" stopIfTrue="1">
      <formula>IF(OR($L$10="en juego",$L$10="hoy!"),1,0)</formula>
    </cfRule>
  </conditionalFormatting>
  <conditionalFormatting sqref="C11:E11">
    <cfRule type="expression" priority="80" dxfId="0" stopIfTrue="1">
      <formula>IF(OR($L$11="en juego",$L$11="hoy!"),1,0)</formula>
    </cfRule>
  </conditionalFormatting>
  <conditionalFormatting sqref="B8">
    <cfRule type="expression" priority="68" dxfId="0" stopIfTrue="1">
      <formula>IF(OR($L$6="en juego",$L$6="hoy!"),1,0)</formula>
    </cfRule>
  </conditionalFormatting>
  <conditionalFormatting sqref="F11">
    <cfRule type="expression" priority="67" dxfId="0" stopIfTrue="1">
      <formula>IF(OR($L$6="en juego",$L$6="hoy!"),1,0)</formula>
    </cfRule>
  </conditionalFormatting>
  <conditionalFormatting sqref="F9">
    <cfRule type="expression" priority="66" dxfId="0" stopIfTrue="1">
      <formula>IF(OR($L$6="en juego",$L$6="hoy!"),1,0)</formula>
    </cfRule>
  </conditionalFormatting>
  <conditionalFormatting sqref="B10">
    <cfRule type="expression" priority="65" dxfId="0" stopIfTrue="1">
      <formula>IF(OR($L$6="en juego",$L$6="hoy!"),1,0)</formula>
    </cfRule>
  </conditionalFormatting>
  <conditionalFormatting sqref="F8">
    <cfRule type="expression" priority="64" dxfId="0" stopIfTrue="1">
      <formula>IF(OR($L$6="en juego",$L$6="hoy!"),1,0)</formula>
    </cfRule>
  </conditionalFormatting>
  <conditionalFormatting sqref="F10">
    <cfRule type="expression" priority="63" dxfId="0" stopIfTrue="1">
      <formula>IF(OR($L$6="en juego",$L$6="hoy!"),1,0)</formula>
    </cfRule>
  </conditionalFormatting>
  <conditionalFormatting sqref="B7">
    <cfRule type="expression" priority="62" dxfId="0" stopIfTrue="1">
      <formula>IF(OR($L$6="en juego",$L$6="hoy!"),1,0)</formula>
    </cfRule>
  </conditionalFormatting>
  <conditionalFormatting sqref="B9">
    <cfRule type="expression" priority="61" dxfId="0" stopIfTrue="1">
      <formula>IF(OR($L$6="en juego",$L$6="hoy!"),1,0)</formula>
    </cfRule>
  </conditionalFormatting>
  <conditionalFormatting sqref="B11">
    <cfRule type="expression" priority="60" dxfId="0" stopIfTrue="1">
      <formula>IF(OR($L$6="en juego",$L$6="hoy!"),1,0)</formula>
    </cfRule>
  </conditionalFormatting>
  <conditionalFormatting sqref="F7">
    <cfRule type="expression" priority="59" dxfId="0" stopIfTrue="1">
      <formula>IF(OR($L$6="en juego",$L$6="hoy!"),1,0)</formula>
    </cfRule>
  </conditionalFormatting>
  <conditionalFormatting sqref="B12:F15 L12:M15 B18:F20 L18:M20 L25:M26 B25:F26 L22:M23 B22:F23">
    <cfRule type="expression" priority="58" dxfId="0" stopIfTrue="1">
      <formula>IF(OR($L$6="en juego",$L$6="hoy!"),1,0)</formula>
    </cfRule>
  </conditionalFormatting>
  <conditionalFormatting sqref="G6:K6 H7:K7 J8:K8">
    <cfRule type="expression" priority="56" dxfId="0" stopIfTrue="1">
      <formula>IF(OR($L$6="en juego",$L$6="hoy!"),1,0)</formula>
    </cfRule>
  </conditionalFormatting>
  <conditionalFormatting sqref="G6">
    <cfRule type="expression" priority="55" dxfId="0" stopIfTrue="1">
      <formula>IF(OR($L$6="en juego",$L$6="hoy!"),1,0)</formula>
    </cfRule>
  </conditionalFormatting>
  <conditionalFormatting sqref="G6">
    <cfRule type="expression" priority="54" dxfId="0" stopIfTrue="1">
      <formula>IF(OR($L$8="en juego",$L$8="hoy!"),1,0)</formula>
    </cfRule>
  </conditionalFormatting>
  <conditionalFormatting sqref="H13:I15 H18:I20 H22:I23">
    <cfRule type="expression" priority="50" dxfId="0" stopIfTrue="1">
      <formula>IF(OR($L$6="en juego",$L$6="hoy!"),1,0)</formula>
    </cfRule>
  </conditionalFormatting>
  <conditionalFormatting sqref="J11:K15 J18:K20 J25:K25 J22:K23">
    <cfRule type="expression" priority="49" dxfId="0" stopIfTrue="1">
      <formula>IF(OR($L$6="en juego",$L$6="hoy!"),1,0)</formula>
    </cfRule>
  </conditionalFormatting>
  <conditionalFormatting sqref="L11:M11">
    <cfRule type="expression" priority="44" dxfId="0" stopIfTrue="1">
      <formula>IF(OR($L$9="en juego",$L$9="hoy!"),1,0)</formula>
    </cfRule>
  </conditionalFormatting>
  <conditionalFormatting sqref="N5:N15 N18:N20 N25:N26 N22:N23">
    <cfRule type="expression" priority="43" dxfId="0" stopIfTrue="1">
      <formula>IF(OR($L$11="en juego",$L$11="hoy!"),1,0)</formula>
    </cfRule>
  </conditionalFormatting>
  <conditionalFormatting sqref="G7:G15 G18:G20 G25:G26 G22:G23">
    <cfRule type="expression" priority="42" dxfId="0" stopIfTrue="1">
      <formula>IF(OR($L$6="en juego",$L$6="hoy!"),1,0)</formula>
    </cfRule>
  </conditionalFormatting>
  <conditionalFormatting sqref="G7:G15 G18:G20 G25:G26 G22:G23">
    <cfRule type="expression" priority="41" dxfId="0" stopIfTrue="1">
      <formula>IF(OR($L$6="en juego",$L$6="hoy!"),1,0)</formula>
    </cfRule>
  </conditionalFormatting>
  <conditionalFormatting sqref="G7:G15 G18:G20 G25:G26 G22:G23">
    <cfRule type="expression" priority="40" dxfId="0" stopIfTrue="1">
      <formula>IF(OR($L$8="en juego",$L$8="hoy!"),1,0)</formula>
    </cfRule>
  </conditionalFormatting>
  <conditionalFormatting sqref="H8:I8">
    <cfRule type="expression" priority="39" dxfId="0" stopIfTrue="1">
      <formula>IF(OR($L$6="en juego",$L$6="hoy!"),1,0)</formula>
    </cfRule>
  </conditionalFormatting>
  <conditionalFormatting sqref="H9:K9">
    <cfRule type="expression" priority="38" dxfId="0" stopIfTrue="1">
      <formula>IF(OR($L$6="en juego",$L$6="hoy!"),1,0)</formula>
    </cfRule>
  </conditionalFormatting>
  <conditionalFormatting sqref="H10:I10">
    <cfRule type="expression" priority="37" dxfId="0" stopIfTrue="1">
      <formula>IF(OR($L$6="en juego",$L$6="hoy!"),1,0)</formula>
    </cfRule>
  </conditionalFormatting>
  <conditionalFormatting sqref="J10:K10">
    <cfRule type="expression" priority="36" dxfId="0" stopIfTrue="1">
      <formula>IF(OR($L$6="en juego",$L$6="hoy!"),1,0)</formula>
    </cfRule>
  </conditionalFormatting>
  <conditionalFormatting sqref="H11:I11">
    <cfRule type="expression" priority="35" dxfId="0" stopIfTrue="1">
      <formula>IF(OR($L$6="en juego",$L$6="hoy!"),1,0)</formula>
    </cfRule>
  </conditionalFormatting>
  <conditionalFormatting sqref="H12:I12">
    <cfRule type="expression" priority="34" dxfId="0" stopIfTrue="1">
      <formula>IF(OR($L$6="en juego",$L$6="hoy!"),1,0)</formula>
    </cfRule>
  </conditionalFormatting>
  <conditionalFormatting sqref="H25:I26">
    <cfRule type="expression" priority="33" dxfId="0" stopIfTrue="1">
      <formula>IF(OR($L$6="en juego",$L$6="hoy!"),1,0)</formula>
    </cfRule>
  </conditionalFormatting>
  <conditionalFormatting sqref="J26:K26">
    <cfRule type="expression" priority="32" dxfId="0" stopIfTrue="1">
      <formula>IF(OR($L$6="en juego",$L$6="hoy!"),1,0)</formula>
    </cfRule>
  </conditionalFormatting>
  <conditionalFormatting sqref="B16:B17">
    <cfRule type="expression" priority="31" dxfId="0" stopIfTrue="1">
      <formula>IF(OR($L$6="en juego",$L$6="hoy!"),1,0)</formula>
    </cfRule>
  </conditionalFormatting>
  <conditionalFormatting sqref="C16:F16 L16:M16">
    <cfRule type="expression" priority="30" dxfId="0" stopIfTrue="1">
      <formula>IF(OR($L$6="en juego",$L$6="hoy!"),1,0)</formula>
    </cfRule>
  </conditionalFormatting>
  <conditionalFormatting sqref="H16:I16">
    <cfRule type="expression" priority="29" dxfId="0" stopIfTrue="1">
      <formula>IF(OR($L$6="en juego",$L$6="hoy!"),1,0)</formula>
    </cfRule>
  </conditionalFormatting>
  <conditionalFormatting sqref="J16:K16">
    <cfRule type="expression" priority="28" dxfId="0" stopIfTrue="1">
      <formula>IF(OR($L$6="en juego",$L$6="hoy!"),1,0)</formula>
    </cfRule>
  </conditionalFormatting>
  <conditionalFormatting sqref="N16">
    <cfRule type="expression" priority="27" dxfId="0" stopIfTrue="1">
      <formula>IF(OR($L$11="en juego",$L$11="hoy!"),1,0)</formula>
    </cfRule>
  </conditionalFormatting>
  <conditionalFormatting sqref="G16">
    <cfRule type="expression" priority="26" dxfId="0" stopIfTrue="1">
      <formula>IF(OR($L$6="en juego",$L$6="hoy!"),1,0)</formula>
    </cfRule>
  </conditionalFormatting>
  <conditionalFormatting sqref="G16">
    <cfRule type="expression" priority="25" dxfId="0" stopIfTrue="1">
      <formula>IF(OR($L$6="en juego",$L$6="hoy!"),1,0)</formula>
    </cfRule>
  </conditionalFormatting>
  <conditionalFormatting sqref="G16">
    <cfRule type="expression" priority="24" dxfId="0" stopIfTrue="1">
      <formula>IF(OR($L$8="en juego",$L$8="hoy!"),1,0)</formula>
    </cfRule>
  </conditionalFormatting>
  <conditionalFormatting sqref="C17:F17 L17:M17">
    <cfRule type="expression" priority="23" dxfId="0" stopIfTrue="1">
      <formula>IF(OR($L$6="en juego",$L$6="hoy!"),1,0)</formula>
    </cfRule>
  </conditionalFormatting>
  <conditionalFormatting sqref="H17:I17">
    <cfRule type="expression" priority="22" dxfId="0" stopIfTrue="1">
      <formula>IF(OR($L$6="en juego",$L$6="hoy!"),1,0)</formula>
    </cfRule>
  </conditionalFormatting>
  <conditionalFormatting sqref="J17:K17">
    <cfRule type="expression" priority="21" dxfId="0" stopIfTrue="1">
      <formula>IF(OR($L$6="en juego",$L$6="hoy!"),1,0)</formula>
    </cfRule>
  </conditionalFormatting>
  <conditionalFormatting sqref="N17">
    <cfRule type="expression" priority="20" dxfId="0" stopIfTrue="1">
      <formula>IF(OR($L$11="en juego",$L$11="hoy!"),1,0)</formula>
    </cfRule>
  </conditionalFormatting>
  <conditionalFormatting sqref="G17">
    <cfRule type="expression" priority="19" dxfId="0" stopIfTrue="1">
      <formula>IF(OR($L$6="en juego",$L$6="hoy!"),1,0)</formula>
    </cfRule>
  </conditionalFormatting>
  <conditionalFormatting sqref="G17">
    <cfRule type="expression" priority="18" dxfId="0" stopIfTrue="1">
      <formula>IF(OR($L$6="en juego",$L$6="hoy!"),1,0)</formula>
    </cfRule>
  </conditionalFormatting>
  <conditionalFormatting sqref="G17">
    <cfRule type="expression" priority="17" dxfId="0" stopIfTrue="1">
      <formula>IF(OR($L$8="en juego",$L$8="hoy!"),1,0)</formula>
    </cfRule>
  </conditionalFormatting>
  <conditionalFormatting sqref="B24">
    <cfRule type="expression" priority="16" dxfId="0" stopIfTrue="1">
      <formula>IF(OR($L$6="en juego",$L$6="hoy!"),1,0)</formula>
    </cfRule>
  </conditionalFormatting>
  <conditionalFormatting sqref="C24:F24 L24:M24">
    <cfRule type="expression" priority="15" dxfId="0" stopIfTrue="1">
      <formula>IF(OR($L$6="en juego",$L$6="hoy!"),1,0)</formula>
    </cfRule>
  </conditionalFormatting>
  <conditionalFormatting sqref="H24:I24">
    <cfRule type="expression" priority="14" dxfId="0" stopIfTrue="1">
      <formula>IF(OR($L$6="en juego",$L$6="hoy!"),1,0)</formula>
    </cfRule>
  </conditionalFormatting>
  <conditionalFormatting sqref="J24:K24">
    <cfRule type="expression" priority="13" dxfId="0" stopIfTrue="1">
      <formula>IF(OR($L$6="en juego",$L$6="hoy!"),1,0)</formula>
    </cfRule>
  </conditionalFormatting>
  <conditionalFormatting sqref="N24">
    <cfRule type="expression" priority="12" dxfId="0" stopIfTrue="1">
      <formula>IF(OR($L$11="en juego",$L$11="hoy!"),1,0)</formula>
    </cfRule>
  </conditionalFormatting>
  <conditionalFormatting sqref="G24">
    <cfRule type="expression" priority="11" dxfId="0" stopIfTrue="1">
      <formula>IF(OR($L$6="en juego",$L$6="hoy!"),1,0)</formula>
    </cfRule>
  </conditionalFormatting>
  <conditionalFormatting sqref="G24">
    <cfRule type="expression" priority="10" dxfId="0" stopIfTrue="1">
      <formula>IF(OR($L$6="en juego",$L$6="hoy!"),1,0)</formula>
    </cfRule>
  </conditionalFormatting>
  <conditionalFormatting sqref="G24">
    <cfRule type="expression" priority="9" dxfId="0" stopIfTrue="1">
      <formula>IF(OR($L$8="en juego",$L$8="hoy!"),1,0)</formula>
    </cfRule>
  </conditionalFormatting>
  <conditionalFormatting sqref="L21:M21 B21:F21">
    <cfRule type="expression" priority="8" dxfId="0" stopIfTrue="1">
      <formula>IF(OR($L$6="en juego",$L$6="hoy!"),1,0)</formula>
    </cfRule>
  </conditionalFormatting>
  <conditionalFormatting sqref="H21:I21">
    <cfRule type="expression" priority="7" dxfId="0" stopIfTrue="1">
      <formula>IF(OR($L$6="en juego",$L$6="hoy!"),1,0)</formula>
    </cfRule>
  </conditionalFormatting>
  <conditionalFormatting sqref="J21:K21">
    <cfRule type="expression" priority="6" dxfId="0" stopIfTrue="1">
      <formula>IF(OR($L$6="en juego",$L$6="hoy!"),1,0)</formula>
    </cfRule>
  </conditionalFormatting>
  <conditionalFormatting sqref="G21">
    <cfRule type="expression" priority="4" dxfId="0" stopIfTrue="1">
      <formula>IF(OR($L$6="en juego",$L$6="hoy!"),1,0)</formula>
    </cfRule>
  </conditionalFormatting>
  <conditionalFormatting sqref="G21">
    <cfRule type="expression" priority="3" dxfId="0" stopIfTrue="1">
      <formula>IF(OR($L$6="en juego",$L$6="hoy!"),1,0)</formula>
    </cfRule>
  </conditionalFormatting>
  <conditionalFormatting sqref="G21">
    <cfRule type="expression" priority="2" dxfId="0" stopIfTrue="1">
      <formula>IF(OR($L$8="en juego",$L$8="hoy!"),1,0)</formula>
    </cfRule>
  </conditionalFormatting>
  <conditionalFormatting sqref="N21">
    <cfRule type="expression" priority="1" dxfId="0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&#10;entre 0 y 99." sqref="C6:C26 E6:E26">
      <formula1>0</formula1>
      <formula2>99</formula2>
    </dataValidation>
  </dataValidations>
  <printOptions/>
  <pageMargins left="0.75" right="0.75" top="1" bottom="1" header="0" footer="0"/>
  <pageSetup fitToHeight="1" fitToWidth="1" horizontalDpi="300" verticalDpi="300" orientation="portrait" paperSize="9" scale="70" r:id="rId2"/>
  <ignoredErrors>
    <ignoredError sqref="F7 F1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showRowColHeaders="0" showOutlineSymbols="0" zoomScale="90" zoomScaleNormal="90" zoomScalePageLayoutView="0" workbookViewId="0" topLeftCell="A10">
      <selection activeCell="E23" sqref="E23"/>
    </sheetView>
  </sheetViews>
  <sheetFormatPr defaultColWidth="9.140625" defaultRowHeight="12.75"/>
  <cols>
    <col min="1" max="1" width="4.7109375" style="157" customWidth="1"/>
    <col min="2" max="2" width="34.28125" style="157" customWidth="1"/>
    <col min="3" max="3" width="3.28125" style="157" customWidth="1"/>
    <col min="4" max="4" width="1.7109375" style="157" customWidth="1"/>
    <col min="5" max="5" width="3.421875" style="157" customWidth="1"/>
    <col min="6" max="7" width="34.28125" style="157" customWidth="1"/>
    <col min="8" max="13" width="12.7109375" style="157" customWidth="1"/>
    <col min="14" max="14" width="18.7109375" style="157" customWidth="1"/>
    <col min="15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 customWidth="1"/>
  </cols>
  <sheetData>
    <row r="1" spans="1:20" s="156" customFormat="1" ht="34.5" customHeight="1">
      <c r="A1" s="301" t="s">
        <v>158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155"/>
    </row>
    <row r="2" spans="1:20" s="156" customFormat="1" ht="34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85"/>
    </row>
    <row r="3" spans="7:18" ht="21" customHeight="1" thickBot="1">
      <c r="G3" s="158"/>
      <c r="L3" s="159"/>
      <c r="M3" s="160"/>
      <c r="R3" s="158"/>
    </row>
    <row r="4" spans="2:19" ht="13.5" thickBot="1">
      <c r="B4" s="298" t="s">
        <v>12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300"/>
      <c r="P4" s="314" t="s">
        <v>70</v>
      </c>
      <c r="Q4" s="315"/>
      <c r="R4" s="315"/>
      <c r="S4" s="316"/>
    </row>
    <row r="5" spans="2:19" ht="13.5" thickBot="1">
      <c r="B5" s="193"/>
      <c r="C5" s="194"/>
      <c r="D5" s="194"/>
      <c r="E5" s="194"/>
      <c r="F5" s="194"/>
      <c r="G5" s="195" t="s">
        <v>58</v>
      </c>
      <c r="H5" s="311" t="s">
        <v>59</v>
      </c>
      <c r="I5" s="311"/>
      <c r="J5" s="311" t="s">
        <v>60</v>
      </c>
      <c r="K5" s="311"/>
      <c r="L5" s="303" t="s">
        <v>113</v>
      </c>
      <c r="M5" s="303"/>
      <c r="N5" s="196" t="s">
        <v>122</v>
      </c>
      <c r="P5" s="317"/>
      <c r="Q5" s="318"/>
      <c r="R5" s="318"/>
      <c r="S5" s="319"/>
    </row>
    <row r="6" spans="1:19" ht="17.25" customHeight="1">
      <c r="A6" s="189">
        <v>1</v>
      </c>
      <c r="B6" s="197" t="str">
        <f ca="1">CELL("CONTENIDO",Q7)</f>
        <v>LOS JUECES</v>
      </c>
      <c r="C6" s="191">
        <v>67</v>
      </c>
      <c r="D6" s="190" t="s">
        <v>13</v>
      </c>
      <c r="E6" s="191">
        <v>31</v>
      </c>
      <c r="F6" s="190" t="str">
        <f ca="1">CELL("CONTENIDO",Q9)</f>
        <v>FCE</v>
      </c>
      <c r="G6" s="227" t="s">
        <v>138</v>
      </c>
      <c r="H6" s="293" t="s">
        <v>137</v>
      </c>
      <c r="I6" s="293"/>
      <c r="J6" s="294">
        <v>0.5833333333333334</v>
      </c>
      <c r="K6" s="294"/>
      <c r="L6" s="295"/>
      <c r="M6" s="295"/>
      <c r="N6" s="222" t="s">
        <v>162</v>
      </c>
      <c r="O6" s="161"/>
      <c r="P6" s="218"/>
      <c r="Q6" s="219"/>
      <c r="R6" s="220"/>
      <c r="S6" s="221"/>
    </row>
    <row r="7" spans="1:19" ht="17.25" customHeight="1">
      <c r="A7" s="189">
        <v>2</v>
      </c>
      <c r="B7" s="197" t="str">
        <f ca="1">CELL("CONTENIDO",Q11)</f>
        <v>SPARSES</v>
      </c>
      <c r="C7" s="191">
        <v>9</v>
      </c>
      <c r="D7" s="190" t="s">
        <v>13</v>
      </c>
      <c r="E7" s="191">
        <v>59</v>
      </c>
      <c r="F7" s="190" t="str">
        <f ca="1">CELL("CONTENIDO",Q13)</f>
        <v>CIENCIAS I</v>
      </c>
      <c r="G7" s="227" t="s">
        <v>138</v>
      </c>
      <c r="H7" s="293" t="s">
        <v>140</v>
      </c>
      <c r="I7" s="293"/>
      <c r="J7" s="294">
        <v>0.4166666666666667</v>
      </c>
      <c r="K7" s="294"/>
      <c r="L7" s="295"/>
      <c r="M7" s="295"/>
      <c r="N7" s="222" t="s">
        <v>162</v>
      </c>
      <c r="O7" s="151"/>
      <c r="P7" s="212"/>
      <c r="Q7" s="296" t="s">
        <v>130</v>
      </c>
      <c r="R7" s="296"/>
      <c r="S7" s="213"/>
    </row>
    <row r="8" spans="1:19" ht="17.25" customHeight="1">
      <c r="A8" s="189">
        <v>3</v>
      </c>
      <c r="B8" s="197" t="str">
        <f ca="1">CELL("CONTENIDO",Q15)</f>
        <v>SCORPIONS</v>
      </c>
      <c r="C8" s="191">
        <v>20</v>
      </c>
      <c r="D8" s="190" t="s">
        <v>13</v>
      </c>
      <c r="E8" s="191">
        <v>0</v>
      </c>
      <c r="F8" s="190" t="str">
        <f ca="1">CELL("CONTENIDO",Q17)</f>
        <v>UNALAKERS</v>
      </c>
      <c r="G8" s="227" t="s">
        <v>138</v>
      </c>
      <c r="H8" s="293" t="s">
        <v>140</v>
      </c>
      <c r="I8" s="293"/>
      <c r="J8" s="294">
        <v>0.5416666666666666</v>
      </c>
      <c r="K8" s="294"/>
      <c r="L8" s="295"/>
      <c r="M8" s="295"/>
      <c r="N8" s="222" t="s">
        <v>167</v>
      </c>
      <c r="O8" s="152"/>
      <c r="P8" s="214"/>
      <c r="Q8" s="48"/>
      <c r="R8" s="62"/>
      <c r="S8" s="215"/>
    </row>
    <row r="9" spans="1:19" ht="17.25" customHeight="1">
      <c r="A9" s="189">
        <v>4</v>
      </c>
      <c r="B9" s="197" t="str">
        <f ca="1">CELL("CONTENIDO",Q7)</f>
        <v>LOS JUECES</v>
      </c>
      <c r="C9" s="191">
        <v>84</v>
      </c>
      <c r="D9" s="190" t="s">
        <v>13</v>
      </c>
      <c r="E9" s="191">
        <v>14</v>
      </c>
      <c r="F9" s="190" t="str">
        <f ca="1">CELL("CONTENIDO",Q11)</f>
        <v>SPARSES</v>
      </c>
      <c r="G9" s="227" t="s">
        <v>138</v>
      </c>
      <c r="H9" s="293" t="s">
        <v>142</v>
      </c>
      <c r="I9" s="293"/>
      <c r="J9" s="294">
        <v>0.5416666666666666</v>
      </c>
      <c r="K9" s="294"/>
      <c r="L9" s="295"/>
      <c r="M9" s="295"/>
      <c r="N9" s="223" t="s">
        <v>162</v>
      </c>
      <c r="O9" s="161"/>
      <c r="P9" s="212"/>
      <c r="Q9" s="296" t="s">
        <v>131</v>
      </c>
      <c r="R9" s="296"/>
      <c r="S9" s="213"/>
    </row>
    <row r="10" spans="1:19" ht="17.25" customHeight="1">
      <c r="A10" s="189">
        <v>5</v>
      </c>
      <c r="B10" s="197" t="str">
        <f ca="1">CELL("CONTENIDO",Q9)</f>
        <v>FCE</v>
      </c>
      <c r="C10" s="191">
        <v>61</v>
      </c>
      <c r="D10" s="190" t="s">
        <v>13</v>
      </c>
      <c r="E10" s="191">
        <v>27</v>
      </c>
      <c r="F10" s="190" t="str">
        <f ca="1">CELL("CONTENIDO",Q15)</f>
        <v>SCORPIONS</v>
      </c>
      <c r="G10" s="227" t="s">
        <v>138</v>
      </c>
      <c r="H10" s="293" t="s">
        <v>159</v>
      </c>
      <c r="I10" s="293"/>
      <c r="J10" s="294">
        <v>0.5416666666666666</v>
      </c>
      <c r="K10" s="294"/>
      <c r="L10" s="295"/>
      <c r="M10" s="295"/>
      <c r="N10" s="222" t="s">
        <v>162</v>
      </c>
      <c r="O10" s="161"/>
      <c r="P10" s="214"/>
      <c r="Q10" s="48"/>
      <c r="R10" s="62"/>
      <c r="S10" s="215"/>
    </row>
    <row r="11" spans="1:19" ht="17.25" customHeight="1">
      <c r="A11" s="189">
        <v>6</v>
      </c>
      <c r="B11" s="197" t="str">
        <f ca="1">CELL("CONTENIDO",Q13)</f>
        <v>CIENCIAS I</v>
      </c>
      <c r="C11" s="191">
        <v>99</v>
      </c>
      <c r="D11" s="190" t="s">
        <v>13</v>
      </c>
      <c r="E11" s="191">
        <v>7</v>
      </c>
      <c r="F11" s="190" t="str">
        <f ca="1">CELL("CONTENIDO",Q19)</f>
        <v>OWLS</v>
      </c>
      <c r="G11" s="227" t="s">
        <v>138</v>
      </c>
      <c r="H11" s="293" t="s">
        <v>141</v>
      </c>
      <c r="I11" s="293"/>
      <c r="J11" s="294">
        <v>0.625</v>
      </c>
      <c r="K11" s="294"/>
      <c r="L11" s="295"/>
      <c r="M11" s="295"/>
      <c r="N11" s="222" t="s">
        <v>162</v>
      </c>
      <c r="O11" s="161"/>
      <c r="P11" s="212"/>
      <c r="Q11" s="296" t="s">
        <v>132</v>
      </c>
      <c r="R11" s="296"/>
      <c r="S11" s="213"/>
    </row>
    <row r="12" spans="1:19" ht="17.25" customHeight="1">
      <c r="A12" s="189">
        <v>7</v>
      </c>
      <c r="B12" s="197" t="str">
        <f ca="1">CELL("CONTENIDO",Q7)</f>
        <v>LOS JUECES</v>
      </c>
      <c r="C12" s="191">
        <v>84</v>
      </c>
      <c r="D12" s="190" t="s">
        <v>13</v>
      </c>
      <c r="E12" s="191">
        <v>39</v>
      </c>
      <c r="F12" s="190" t="str">
        <f ca="1">CELL("CONTENIDO",Q13)</f>
        <v>CIENCIAS I</v>
      </c>
      <c r="G12" s="227" t="s">
        <v>138</v>
      </c>
      <c r="H12" s="293" t="s">
        <v>150</v>
      </c>
      <c r="I12" s="293"/>
      <c r="J12" s="294">
        <v>0.5416666666666666</v>
      </c>
      <c r="K12" s="294"/>
      <c r="L12" s="295"/>
      <c r="M12" s="295"/>
      <c r="N12" s="222" t="s">
        <v>162</v>
      </c>
      <c r="O12" s="161"/>
      <c r="P12" s="214"/>
      <c r="Q12" s="48"/>
      <c r="R12" s="62"/>
      <c r="S12" s="215"/>
    </row>
    <row r="13" spans="1:19" ht="17.25" customHeight="1">
      <c r="A13" s="189">
        <v>8</v>
      </c>
      <c r="B13" s="197" t="str">
        <f ca="1">CELL("CONTENIDO",Q9)</f>
        <v>FCE</v>
      </c>
      <c r="C13" s="191">
        <v>55</v>
      </c>
      <c r="D13" s="190" t="s">
        <v>13</v>
      </c>
      <c r="E13" s="191">
        <v>28</v>
      </c>
      <c r="F13" s="190" t="str">
        <f ca="1">CELL("CONTENIDO",Q11)</f>
        <v>SPARSES</v>
      </c>
      <c r="G13" s="227" t="s">
        <v>138</v>
      </c>
      <c r="H13" s="293" t="s">
        <v>145</v>
      </c>
      <c r="I13" s="293"/>
      <c r="J13" s="294" t="s">
        <v>118</v>
      </c>
      <c r="K13" s="294"/>
      <c r="L13" s="295"/>
      <c r="M13" s="295"/>
      <c r="N13" s="222" t="s">
        <v>162</v>
      </c>
      <c r="O13" s="161"/>
      <c r="P13" s="212"/>
      <c r="Q13" s="296" t="s">
        <v>133</v>
      </c>
      <c r="R13" s="296"/>
      <c r="S13" s="213"/>
    </row>
    <row r="14" spans="1:19" ht="17.25" customHeight="1">
      <c r="A14" s="189">
        <v>9</v>
      </c>
      <c r="B14" s="197" t="str">
        <f ca="1">CELL("CONTENIDO",Q19)</f>
        <v>OWLS</v>
      </c>
      <c r="C14" s="191">
        <v>21</v>
      </c>
      <c r="D14" s="190" t="s">
        <v>13</v>
      </c>
      <c r="E14" s="191">
        <v>47</v>
      </c>
      <c r="F14" s="190" t="str">
        <f ca="1">CELL("CONTENIDO",Q17)</f>
        <v>UNALAKERS</v>
      </c>
      <c r="G14" s="227" t="s">
        <v>138</v>
      </c>
      <c r="H14" s="293" t="s">
        <v>143</v>
      </c>
      <c r="I14" s="293"/>
      <c r="J14" s="294">
        <v>0.4583333333333333</v>
      </c>
      <c r="K14" s="294"/>
      <c r="L14" s="295"/>
      <c r="M14" s="295"/>
      <c r="N14" s="222" t="s">
        <v>162</v>
      </c>
      <c r="O14" s="161"/>
      <c r="P14" s="214"/>
      <c r="Q14" s="48"/>
      <c r="R14" s="62"/>
      <c r="S14" s="215"/>
    </row>
    <row r="15" spans="1:19" ht="17.25" customHeight="1">
      <c r="A15" s="189">
        <v>10</v>
      </c>
      <c r="B15" s="197" t="str">
        <f ca="1">CELL("CONTENIDO",Q7)</f>
        <v>LOS JUECES</v>
      </c>
      <c r="C15" s="191">
        <v>99</v>
      </c>
      <c r="D15" s="190" t="s">
        <v>13</v>
      </c>
      <c r="E15" s="191">
        <v>26</v>
      </c>
      <c r="F15" s="190" t="str">
        <f ca="1">CELL("CONTENIDO",Q15)</f>
        <v>SCORPIONS</v>
      </c>
      <c r="G15" s="227" t="s">
        <v>138</v>
      </c>
      <c r="H15" s="293" t="s">
        <v>146</v>
      </c>
      <c r="I15" s="293"/>
      <c r="J15" s="294">
        <v>0.5416666666666666</v>
      </c>
      <c r="K15" s="294"/>
      <c r="L15" s="295"/>
      <c r="M15" s="295"/>
      <c r="N15" s="222" t="s">
        <v>162</v>
      </c>
      <c r="O15" s="161"/>
      <c r="P15" s="212"/>
      <c r="Q15" s="296" t="s">
        <v>134</v>
      </c>
      <c r="R15" s="296"/>
      <c r="S15" s="213"/>
    </row>
    <row r="16" spans="1:19" ht="17.25" customHeight="1">
      <c r="A16" s="189">
        <v>11</v>
      </c>
      <c r="B16" s="197" t="str">
        <f ca="1">CELL("CONTENIDO",Q9)</f>
        <v>FCE</v>
      </c>
      <c r="C16" s="191">
        <v>85</v>
      </c>
      <c r="D16" s="190" t="s">
        <v>13</v>
      </c>
      <c r="E16" s="191">
        <v>22</v>
      </c>
      <c r="F16" s="190" t="str">
        <f ca="1">CELL("CONTENIDO",Q19)</f>
        <v>OWLS</v>
      </c>
      <c r="G16" s="227" t="s">
        <v>138</v>
      </c>
      <c r="H16" s="293" t="s">
        <v>147</v>
      </c>
      <c r="I16" s="293"/>
      <c r="J16" s="294">
        <v>0.5416666666666666</v>
      </c>
      <c r="K16" s="294"/>
      <c r="L16" s="295"/>
      <c r="M16" s="295"/>
      <c r="N16" s="222" t="s">
        <v>162</v>
      </c>
      <c r="O16" s="161"/>
      <c r="P16" s="214"/>
      <c r="Q16" s="48"/>
      <c r="R16" s="62"/>
      <c r="S16" s="215"/>
    </row>
    <row r="17" spans="1:19" ht="17.25" customHeight="1">
      <c r="A17" s="189">
        <v>12</v>
      </c>
      <c r="B17" s="197" t="str">
        <f ca="1">CELL("CONTENIDO",Q11)</f>
        <v>SPARSES</v>
      </c>
      <c r="C17" s="191">
        <v>34</v>
      </c>
      <c r="D17" s="190" t="s">
        <v>13</v>
      </c>
      <c r="E17" s="191">
        <v>35</v>
      </c>
      <c r="F17" s="190" t="str">
        <f ca="1">CELL("CONTENIDO",Q17)</f>
        <v>UNALAKERS</v>
      </c>
      <c r="G17" s="227" t="s">
        <v>138</v>
      </c>
      <c r="H17" s="293" t="s">
        <v>148</v>
      </c>
      <c r="I17" s="293"/>
      <c r="J17" s="294">
        <v>0.4583333333333333</v>
      </c>
      <c r="K17" s="294"/>
      <c r="L17" s="295"/>
      <c r="M17" s="295"/>
      <c r="N17" s="222" t="s">
        <v>162</v>
      </c>
      <c r="O17" s="161"/>
      <c r="P17" s="212"/>
      <c r="Q17" s="296" t="s">
        <v>135</v>
      </c>
      <c r="R17" s="296"/>
      <c r="S17" s="213"/>
    </row>
    <row r="18" spans="1:19" ht="17.25" customHeight="1">
      <c r="A18" s="189">
        <v>13</v>
      </c>
      <c r="B18" s="197" t="str">
        <f ca="1">CELL("CONTENIDO",Q7)</f>
        <v>LOS JUECES</v>
      </c>
      <c r="C18" s="191">
        <v>20</v>
      </c>
      <c r="D18" s="190" t="s">
        <v>13</v>
      </c>
      <c r="E18" s="191">
        <v>0</v>
      </c>
      <c r="F18" s="190" t="str">
        <f ca="1">CELL("CONTENIDO",Q17)</f>
        <v>UNALAKERS</v>
      </c>
      <c r="G18" s="227" t="s">
        <v>138</v>
      </c>
      <c r="H18" s="293" t="s">
        <v>145</v>
      </c>
      <c r="I18" s="293"/>
      <c r="J18" s="294">
        <v>0.625</v>
      </c>
      <c r="K18" s="294"/>
      <c r="L18" s="295"/>
      <c r="M18" s="295"/>
      <c r="N18" s="222" t="s">
        <v>167</v>
      </c>
      <c r="O18" s="161"/>
      <c r="P18" s="214"/>
      <c r="Q18" s="48"/>
      <c r="R18" s="62"/>
      <c r="S18" s="215"/>
    </row>
    <row r="19" spans="1:19" ht="17.25" customHeight="1" thickBot="1">
      <c r="A19" s="189">
        <v>14</v>
      </c>
      <c r="B19" s="197" t="str">
        <f ca="1">CELL("CONTENIDO",Q9)</f>
        <v>FCE</v>
      </c>
      <c r="C19" s="191">
        <v>38</v>
      </c>
      <c r="D19" s="190" t="s">
        <v>13</v>
      </c>
      <c r="E19" s="191">
        <v>76</v>
      </c>
      <c r="F19" s="190" t="str">
        <f ca="1">CELL("CONTENIDO",Q13)</f>
        <v>CIENCIAS I</v>
      </c>
      <c r="G19" s="227" t="s">
        <v>138</v>
      </c>
      <c r="H19" s="293" t="s">
        <v>151</v>
      </c>
      <c r="I19" s="293"/>
      <c r="J19" s="294">
        <v>0.625</v>
      </c>
      <c r="K19" s="294"/>
      <c r="L19" s="295"/>
      <c r="M19" s="295"/>
      <c r="N19" s="222" t="s">
        <v>162</v>
      </c>
      <c r="O19" s="161"/>
      <c r="P19" s="216"/>
      <c r="Q19" s="297" t="s">
        <v>136</v>
      </c>
      <c r="R19" s="297"/>
      <c r="S19" s="217"/>
    </row>
    <row r="20" spans="1:19" ht="17.25" customHeight="1">
      <c r="A20" s="189">
        <v>15</v>
      </c>
      <c r="B20" s="197" t="str">
        <f ca="1">CELL("CONTENIDO",Q15)</f>
        <v>SCORPIONS</v>
      </c>
      <c r="C20" s="191">
        <v>80</v>
      </c>
      <c r="D20" s="190" t="s">
        <v>13</v>
      </c>
      <c r="E20" s="191">
        <v>24</v>
      </c>
      <c r="F20" s="190" t="str">
        <f ca="1">CELL("CONTENIDO",Q19)</f>
        <v>OWLS</v>
      </c>
      <c r="G20" s="227" t="s">
        <v>138</v>
      </c>
      <c r="H20" s="293" t="s">
        <v>151</v>
      </c>
      <c r="I20" s="293"/>
      <c r="J20" s="294">
        <v>0.5416666666666666</v>
      </c>
      <c r="K20" s="294"/>
      <c r="L20" s="295"/>
      <c r="M20" s="295"/>
      <c r="N20" s="222" t="s">
        <v>162</v>
      </c>
      <c r="O20" s="161"/>
      <c r="P20" s="162"/>
      <c r="Q20" s="172"/>
      <c r="R20" s="172"/>
      <c r="S20" s="162"/>
    </row>
    <row r="21" spans="1:19" ht="17.25" customHeight="1">
      <c r="A21" s="189">
        <v>16</v>
      </c>
      <c r="B21" s="197" t="str">
        <f ca="1">CELL("CONTENIDO",Q7)</f>
        <v>LOS JUECES</v>
      </c>
      <c r="C21" s="191">
        <v>99</v>
      </c>
      <c r="D21" s="190" t="s">
        <v>13</v>
      </c>
      <c r="E21" s="191">
        <v>18</v>
      </c>
      <c r="F21" s="190" t="str">
        <f ca="1">CELL("CONTENIDO",Q19)</f>
        <v>OWLS</v>
      </c>
      <c r="G21" s="227" t="s">
        <v>138</v>
      </c>
      <c r="H21" s="293" t="s">
        <v>156</v>
      </c>
      <c r="I21" s="293"/>
      <c r="J21" s="294">
        <v>0.5416666666666666</v>
      </c>
      <c r="K21" s="294"/>
      <c r="L21" s="295"/>
      <c r="M21" s="295"/>
      <c r="N21" s="222" t="s">
        <v>162</v>
      </c>
      <c r="O21" s="161"/>
      <c r="P21" s="162"/>
      <c r="Q21" s="172"/>
      <c r="R21" s="172"/>
      <c r="S21" s="162"/>
    </row>
    <row r="22" spans="1:19" ht="17.25" customHeight="1">
      <c r="A22" s="189">
        <v>17</v>
      </c>
      <c r="B22" s="197" t="str">
        <f ca="1">CELL("CONTENIDO",Q11)</f>
        <v>SPARSES</v>
      </c>
      <c r="C22" s="191">
        <v>28</v>
      </c>
      <c r="D22" s="190" t="s">
        <v>13</v>
      </c>
      <c r="E22" s="191">
        <v>36</v>
      </c>
      <c r="F22" s="190" t="str">
        <f ca="1">CELL("CONTENIDO",Q15)</f>
        <v>SCORPIONS</v>
      </c>
      <c r="G22" s="227" t="s">
        <v>138</v>
      </c>
      <c r="H22" s="293" t="s">
        <v>166</v>
      </c>
      <c r="I22" s="293"/>
      <c r="J22" s="294">
        <v>0.5416666666666666</v>
      </c>
      <c r="K22" s="294"/>
      <c r="L22" s="295"/>
      <c r="M22" s="295"/>
      <c r="N22" s="222" t="s">
        <v>162</v>
      </c>
      <c r="O22" s="161"/>
      <c r="P22" s="162"/>
      <c r="Q22" s="172"/>
      <c r="R22" s="172"/>
      <c r="S22" s="162"/>
    </row>
    <row r="23" spans="1:19" ht="17.25" customHeight="1">
      <c r="A23" s="189">
        <v>18</v>
      </c>
      <c r="B23" s="197" t="str">
        <f ca="1">CELL("CONTENIDO",Q13)</f>
        <v>CIENCIAS I</v>
      </c>
      <c r="C23" s="191">
        <v>74</v>
      </c>
      <c r="D23" s="190" t="s">
        <v>13</v>
      </c>
      <c r="E23" s="191">
        <v>38</v>
      </c>
      <c r="F23" s="190" t="str">
        <f ca="1">CELL("CONTENIDO",Q17)</f>
        <v>UNALAKERS</v>
      </c>
      <c r="G23" s="227" t="s">
        <v>138</v>
      </c>
      <c r="H23" s="293" t="s">
        <v>152</v>
      </c>
      <c r="I23" s="293"/>
      <c r="J23" s="294">
        <v>0.4583333333333333</v>
      </c>
      <c r="K23" s="294"/>
      <c r="L23" s="295"/>
      <c r="M23" s="295"/>
      <c r="N23" s="222" t="s">
        <v>162</v>
      </c>
      <c r="O23" s="161"/>
      <c r="P23" s="162"/>
      <c r="Q23" s="172"/>
      <c r="R23" s="172"/>
      <c r="S23" s="162"/>
    </row>
    <row r="24" spans="1:19" ht="17.25" customHeight="1">
      <c r="A24" s="189">
        <v>19</v>
      </c>
      <c r="B24" s="197" t="str">
        <f ca="1">CELL("CONTENIDO",Q9)</f>
        <v>FCE</v>
      </c>
      <c r="C24" s="191">
        <v>76</v>
      </c>
      <c r="D24" s="190" t="s">
        <v>13</v>
      </c>
      <c r="E24" s="191">
        <v>30</v>
      </c>
      <c r="F24" s="190" t="str">
        <f ca="1">CELL("CONTENIDO",Q17)</f>
        <v>UNALAKERS</v>
      </c>
      <c r="G24" s="227" t="s">
        <v>138</v>
      </c>
      <c r="H24" s="293" t="s">
        <v>160</v>
      </c>
      <c r="I24" s="293"/>
      <c r="J24" s="294">
        <v>0.4583333333333333</v>
      </c>
      <c r="K24" s="294"/>
      <c r="L24" s="295"/>
      <c r="M24" s="295"/>
      <c r="N24" s="222" t="s">
        <v>162</v>
      </c>
      <c r="O24" s="161"/>
      <c r="P24" s="162"/>
      <c r="Q24" s="172"/>
      <c r="R24" s="172"/>
      <c r="S24" s="162"/>
    </row>
    <row r="25" spans="1:19" ht="17.25" customHeight="1">
      <c r="A25" s="189">
        <v>20</v>
      </c>
      <c r="B25" s="197" t="str">
        <f ca="1">CELL("CONTENIDO",Q11)</f>
        <v>SPARSES</v>
      </c>
      <c r="C25" s="191">
        <v>39</v>
      </c>
      <c r="D25" s="190" t="s">
        <v>13</v>
      </c>
      <c r="E25" s="191">
        <v>26</v>
      </c>
      <c r="F25" s="190" t="str">
        <f ca="1">CELL("CONTENIDO",Q19)</f>
        <v>OWLS</v>
      </c>
      <c r="G25" s="227" t="s">
        <v>138</v>
      </c>
      <c r="H25" s="293" t="s">
        <v>160</v>
      </c>
      <c r="I25" s="293"/>
      <c r="J25" s="294" t="s">
        <v>161</v>
      </c>
      <c r="K25" s="294"/>
      <c r="L25" s="295"/>
      <c r="M25" s="295"/>
      <c r="N25" s="222" t="s">
        <v>162</v>
      </c>
      <c r="O25" s="161"/>
      <c r="P25" s="162"/>
      <c r="Q25" s="172"/>
      <c r="R25" s="172"/>
      <c r="S25" s="162"/>
    </row>
    <row r="26" spans="1:19" ht="17.25" customHeight="1" thickBot="1">
      <c r="A26" s="189">
        <v>21</v>
      </c>
      <c r="B26" s="198" t="str">
        <f ca="1">CELL("CONTENIDO",Q13)</f>
        <v>CIENCIAS I</v>
      </c>
      <c r="C26" s="199">
        <v>72</v>
      </c>
      <c r="D26" s="200" t="s">
        <v>13</v>
      </c>
      <c r="E26" s="199">
        <v>42</v>
      </c>
      <c r="F26" s="200" t="str">
        <f ca="1">CELL("CONTENIDO",Q15)</f>
        <v>SCORPIONS</v>
      </c>
      <c r="G26" s="228" t="s">
        <v>138</v>
      </c>
      <c r="H26" s="290" t="s">
        <v>154</v>
      </c>
      <c r="I26" s="290"/>
      <c r="J26" s="291">
        <v>0.625</v>
      </c>
      <c r="K26" s="291"/>
      <c r="L26" s="292"/>
      <c r="M26" s="292"/>
      <c r="N26" s="224" t="s">
        <v>162</v>
      </c>
      <c r="O26" s="161"/>
      <c r="P26" s="162"/>
      <c r="Q26" s="172"/>
      <c r="R26" s="172"/>
      <c r="S26" s="162"/>
    </row>
    <row r="27" spans="2:20" ht="14.25" customHeight="1">
      <c r="B27" s="163"/>
      <c r="C27" s="164"/>
      <c r="D27" s="164"/>
      <c r="E27" s="164"/>
      <c r="F27" s="161"/>
      <c r="G27" s="165"/>
      <c r="H27" s="164"/>
      <c r="I27" s="164"/>
      <c r="J27" s="172"/>
      <c r="K27" s="172"/>
      <c r="L27" s="153"/>
      <c r="M27" s="153"/>
      <c r="O27" s="161"/>
      <c r="P27" s="162"/>
      <c r="Q27" s="172"/>
      <c r="R27" s="172"/>
      <c r="S27" s="172"/>
      <c r="T27" s="172"/>
    </row>
    <row r="28" spans="2:20" ht="13.5" customHeight="1" thickBot="1">
      <c r="B28" s="163"/>
      <c r="C28" s="164"/>
      <c r="D28" s="164"/>
      <c r="E28" s="164"/>
      <c r="F28" s="161"/>
      <c r="G28" s="165"/>
      <c r="H28" s="164"/>
      <c r="I28" s="164"/>
      <c r="J28" s="172"/>
      <c r="K28" s="172"/>
      <c r="L28" s="153"/>
      <c r="M28" s="153"/>
      <c r="O28" s="161"/>
      <c r="Q28" s="172"/>
      <c r="R28" s="172"/>
      <c r="S28" s="172"/>
      <c r="T28" s="172"/>
    </row>
    <row r="29" spans="7:20" ht="13.5" thickBot="1">
      <c r="G29" s="312" t="s">
        <v>28</v>
      </c>
      <c r="H29" s="313"/>
      <c r="I29" s="313"/>
      <c r="J29" s="313"/>
      <c r="K29" s="313"/>
      <c r="L29" s="313"/>
      <c r="M29" s="313"/>
      <c r="N29" s="313"/>
      <c r="Q29" s="172"/>
      <c r="R29" s="172"/>
      <c r="S29" s="172"/>
      <c r="T29" s="172"/>
    </row>
    <row r="30" spans="7:19" ht="17.25" customHeight="1">
      <c r="G30" s="203" t="s">
        <v>108</v>
      </c>
      <c r="H30" s="204" t="s">
        <v>109</v>
      </c>
      <c r="I30" s="204" t="s">
        <v>110</v>
      </c>
      <c r="J30" s="204" t="s">
        <v>112</v>
      </c>
      <c r="K30" s="204" t="s">
        <v>31</v>
      </c>
      <c r="L30" s="204" t="s">
        <v>32</v>
      </c>
      <c r="M30" s="204" t="s">
        <v>33</v>
      </c>
      <c r="N30" s="205" t="s">
        <v>34</v>
      </c>
      <c r="O30" s="166"/>
      <c r="P30" s="172"/>
      <c r="Q30" s="172"/>
      <c r="R30" s="172"/>
      <c r="S30" s="172"/>
    </row>
    <row r="31" spans="6:19" ht="17.25" customHeight="1">
      <c r="F31" s="229" t="s">
        <v>114</v>
      </c>
      <c r="G31" s="230" t="str">
        <f>calculoB!F69</f>
        <v>LOS JUECES</v>
      </c>
      <c r="H31" s="225">
        <f>calculoB!G69</f>
        <v>6</v>
      </c>
      <c r="I31" s="225">
        <f>calculoB!H69</f>
        <v>6</v>
      </c>
      <c r="J31" s="225">
        <f>calculoB!J69</f>
        <v>0</v>
      </c>
      <c r="K31" s="225">
        <f>calculoB!K69</f>
        <v>453</v>
      </c>
      <c r="L31" s="225">
        <f>calculoB!L69</f>
        <v>128</v>
      </c>
      <c r="M31" s="225">
        <f>K31-L31</f>
        <v>325</v>
      </c>
      <c r="N31" s="231">
        <f>calculoB!M69</f>
        <v>18</v>
      </c>
      <c r="O31" s="166"/>
      <c r="P31" s="172"/>
      <c r="Q31" s="172"/>
      <c r="R31" s="172"/>
      <c r="S31" s="172"/>
    </row>
    <row r="32" spans="6:19" ht="17.25" customHeight="1">
      <c r="F32" s="229" t="s">
        <v>114</v>
      </c>
      <c r="G32" s="230" t="str">
        <f>calculoB!F70</f>
        <v>CIENCIAS I</v>
      </c>
      <c r="H32" s="225">
        <f>calculoB!G70</f>
        <v>6</v>
      </c>
      <c r="I32" s="225">
        <f>calculoB!H70</f>
        <v>5</v>
      </c>
      <c r="J32" s="225">
        <f>calculoB!J70</f>
        <v>1</v>
      </c>
      <c r="K32" s="225">
        <f>calculoB!K70</f>
        <v>419</v>
      </c>
      <c r="L32" s="225">
        <f>calculoB!L70</f>
        <v>218</v>
      </c>
      <c r="M32" s="225">
        <f aca="true" t="shared" si="0" ref="M32:M37">K32-L32</f>
        <v>201</v>
      </c>
      <c r="N32" s="231">
        <f>calculoB!M70</f>
        <v>15</v>
      </c>
      <c r="O32" s="82"/>
      <c r="P32" s="172"/>
      <c r="Q32" s="172"/>
      <c r="R32" s="172"/>
      <c r="S32" s="172"/>
    </row>
    <row r="33" spans="6:19" ht="17.25" customHeight="1">
      <c r="F33" s="229" t="s">
        <v>114</v>
      </c>
      <c r="G33" s="230" t="str">
        <f>calculoB!F71</f>
        <v>FCE</v>
      </c>
      <c r="H33" s="225">
        <f>calculoB!G71</f>
        <v>6</v>
      </c>
      <c r="I33" s="225">
        <f>calculoB!H71</f>
        <v>4</v>
      </c>
      <c r="J33" s="225">
        <f>calculoB!J71</f>
        <v>2</v>
      </c>
      <c r="K33" s="225">
        <f>calculoB!K71</f>
        <v>346</v>
      </c>
      <c r="L33" s="225">
        <f>calculoB!L71</f>
        <v>250</v>
      </c>
      <c r="M33" s="225">
        <f t="shared" si="0"/>
        <v>96</v>
      </c>
      <c r="N33" s="231">
        <f>calculoB!M71</f>
        <v>12</v>
      </c>
      <c r="O33" s="82"/>
      <c r="P33" s="172"/>
      <c r="Q33" s="172"/>
      <c r="R33" s="172"/>
      <c r="S33" s="172"/>
    </row>
    <row r="34" spans="6:19" ht="17.25" customHeight="1">
      <c r="F34" s="229" t="s">
        <v>114</v>
      </c>
      <c r="G34" s="230" t="str">
        <f>calculoB!F72</f>
        <v>SCORPIONS</v>
      </c>
      <c r="H34" s="225">
        <f>calculoB!G72</f>
        <v>6</v>
      </c>
      <c r="I34" s="225">
        <f>calculoB!H72</f>
        <v>3</v>
      </c>
      <c r="J34" s="225">
        <f>calculoB!J72</f>
        <v>3</v>
      </c>
      <c r="K34" s="225">
        <f>calculoB!K72</f>
        <v>231</v>
      </c>
      <c r="L34" s="225">
        <f>calculoB!L72</f>
        <v>284</v>
      </c>
      <c r="M34" s="225">
        <f t="shared" si="0"/>
        <v>-53</v>
      </c>
      <c r="N34" s="231">
        <f>calculoB!M72</f>
        <v>9</v>
      </c>
      <c r="P34" s="172"/>
      <c r="Q34" s="172"/>
      <c r="R34" s="172"/>
      <c r="S34" s="172"/>
    </row>
    <row r="35" spans="7:19" ht="17.25" customHeight="1">
      <c r="G35" s="207" t="str">
        <f>calculoB!F73</f>
        <v>UNALAKERS</v>
      </c>
      <c r="H35" s="190">
        <f>calculoB!G73</f>
        <v>6</v>
      </c>
      <c r="I35" s="190">
        <f>calculoB!H73</f>
        <v>2</v>
      </c>
      <c r="J35" s="190">
        <f>calculoB!J73</f>
        <v>4</v>
      </c>
      <c r="K35" s="190">
        <f>calculoB!K73</f>
        <v>150</v>
      </c>
      <c r="L35" s="190">
        <f>calculoB!L73</f>
        <v>245</v>
      </c>
      <c r="M35" s="190">
        <f t="shared" si="0"/>
        <v>-95</v>
      </c>
      <c r="N35" s="206">
        <f>calculoB!M73</f>
        <v>6</v>
      </c>
      <c r="P35" s="172"/>
      <c r="Q35" s="172"/>
      <c r="R35" s="172"/>
      <c r="S35" s="172"/>
    </row>
    <row r="36" spans="7:19" ht="17.25" customHeight="1">
      <c r="G36" s="207" t="str">
        <f>calculoB!F74</f>
        <v>SPARSES</v>
      </c>
      <c r="H36" s="190">
        <f>calculoB!G74</f>
        <v>6</v>
      </c>
      <c r="I36" s="190">
        <f>calculoB!H74</f>
        <v>1</v>
      </c>
      <c r="J36" s="190">
        <f>calculoB!J74</f>
        <v>5</v>
      </c>
      <c r="K36" s="190">
        <f>calculoB!K74</f>
        <v>152</v>
      </c>
      <c r="L36" s="190">
        <f>calculoB!L74</f>
        <v>295</v>
      </c>
      <c r="M36" s="190">
        <f t="shared" si="0"/>
        <v>-143</v>
      </c>
      <c r="N36" s="206">
        <f>calculoB!M74</f>
        <v>3</v>
      </c>
      <c r="P36" s="172"/>
      <c r="Q36" s="172"/>
      <c r="R36" s="172"/>
      <c r="S36" s="172"/>
    </row>
    <row r="37" spans="7:19" ht="17.25" customHeight="1" thickBot="1">
      <c r="G37" s="208" t="str">
        <f>calculoB!F75</f>
        <v>OWLS</v>
      </c>
      <c r="H37" s="200">
        <f>calculoB!G75</f>
        <v>6</v>
      </c>
      <c r="I37" s="200">
        <f>calculoB!H75</f>
        <v>0</v>
      </c>
      <c r="J37" s="200">
        <f>calculoB!J75</f>
        <v>6</v>
      </c>
      <c r="K37" s="200">
        <f>calculoB!K75</f>
        <v>118</v>
      </c>
      <c r="L37" s="200">
        <f>calculoB!L75</f>
        <v>449</v>
      </c>
      <c r="M37" s="200">
        <f t="shared" si="0"/>
        <v>-331</v>
      </c>
      <c r="N37" s="209">
        <f>calculoB!M75</f>
        <v>0</v>
      </c>
      <c r="P37" s="172"/>
      <c r="Q37" s="172"/>
      <c r="R37" s="172"/>
      <c r="S37" s="172"/>
    </row>
    <row r="38" spans="17:20" ht="11.25" customHeight="1">
      <c r="Q38" s="172"/>
      <c r="R38" s="172"/>
      <c r="S38" s="172"/>
      <c r="T38" s="172"/>
    </row>
    <row r="39" spans="15:20" ht="9" customHeight="1">
      <c r="O39" s="154"/>
      <c r="Q39" s="172"/>
      <c r="R39" s="172"/>
      <c r="S39" s="172"/>
      <c r="T39" s="172"/>
    </row>
    <row r="40" spans="2:20" ht="12.75">
      <c r="B40" s="167"/>
      <c r="C40" s="168"/>
      <c r="N40" s="154"/>
      <c r="P40" s="169"/>
      <c r="Q40" s="172"/>
      <c r="R40" s="172"/>
      <c r="S40" s="172"/>
      <c r="T40" s="172"/>
    </row>
    <row r="41" spans="17:20" ht="12.75" customHeight="1" hidden="1">
      <c r="Q41" s="172"/>
      <c r="R41" s="172"/>
      <c r="S41" s="172"/>
      <c r="T41" s="172"/>
    </row>
    <row r="42" spans="17:20" ht="12.75" customHeight="1" hidden="1">
      <c r="Q42" s="172"/>
      <c r="R42" s="172"/>
      <c r="S42" s="172"/>
      <c r="T42" s="172"/>
    </row>
    <row r="43" spans="17:20" ht="12.75">
      <c r="Q43" s="172"/>
      <c r="R43" s="172"/>
      <c r="S43" s="172"/>
      <c r="T43" s="172"/>
    </row>
    <row r="44" spans="17:20" ht="12.75">
      <c r="Q44" s="172"/>
      <c r="R44" s="172"/>
      <c r="S44" s="172"/>
      <c r="T44" s="172"/>
    </row>
    <row r="45" spans="17:20" ht="12.75">
      <c r="Q45" s="172"/>
      <c r="R45" s="172"/>
      <c r="S45" s="172"/>
      <c r="T45" s="172"/>
    </row>
    <row r="46" spans="17:20" ht="12.75">
      <c r="Q46" s="172"/>
      <c r="R46" s="172"/>
      <c r="S46" s="172"/>
      <c r="T46" s="172"/>
    </row>
    <row r="47" spans="17:20" ht="12.75">
      <c r="Q47" s="172"/>
      <c r="R47" s="172"/>
      <c r="S47" s="172"/>
      <c r="T47" s="172"/>
    </row>
    <row r="48" spans="17:20" ht="12.75">
      <c r="Q48" s="172"/>
      <c r="R48" s="172"/>
      <c r="S48" s="172"/>
      <c r="T48" s="172"/>
    </row>
  </sheetData>
  <sheetProtection/>
  <mergeCells count="77">
    <mergeCell ref="G29:N29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B4:N4"/>
    <mergeCell ref="J9:K9"/>
    <mergeCell ref="H6:I6"/>
    <mergeCell ref="J6:K6"/>
    <mergeCell ref="L5:M5"/>
    <mergeCell ref="L6:M6"/>
    <mergeCell ref="Q13:R13"/>
    <mergeCell ref="L9:M9"/>
    <mergeCell ref="L10:M10"/>
    <mergeCell ref="L11:M11"/>
    <mergeCell ref="Q11:R11"/>
    <mergeCell ref="H10:I10"/>
    <mergeCell ref="H11:I11"/>
    <mergeCell ref="J11:K11"/>
    <mergeCell ref="J10:K10"/>
    <mergeCell ref="L8:M8"/>
    <mergeCell ref="Q15:R15"/>
    <mergeCell ref="H14:I14"/>
    <mergeCell ref="J14:K14"/>
    <mergeCell ref="H15:I15"/>
    <mergeCell ref="J7:K7"/>
    <mergeCell ref="J8:K8"/>
    <mergeCell ref="J12:K12"/>
    <mergeCell ref="L12:M12"/>
    <mergeCell ref="H13:I13"/>
    <mergeCell ref="J13:K13"/>
    <mergeCell ref="L13:M13"/>
    <mergeCell ref="J15:K15"/>
    <mergeCell ref="L15:M15"/>
    <mergeCell ref="L14:M14"/>
    <mergeCell ref="H9:I9"/>
    <mergeCell ref="H12:I12"/>
    <mergeCell ref="H16:I16"/>
    <mergeCell ref="J16:K16"/>
    <mergeCell ref="L16:M16"/>
    <mergeCell ref="H17:I17"/>
    <mergeCell ref="J17:K17"/>
    <mergeCell ref="L17:M17"/>
    <mergeCell ref="H18:I18"/>
    <mergeCell ref="J18:K18"/>
    <mergeCell ref="L18:M18"/>
    <mergeCell ref="H19:I19"/>
    <mergeCell ref="J19:K19"/>
    <mergeCell ref="L19:M19"/>
    <mergeCell ref="L23:M23"/>
    <mergeCell ref="H20:I20"/>
    <mergeCell ref="J20:K20"/>
    <mergeCell ref="L20:M20"/>
    <mergeCell ref="H21:I21"/>
    <mergeCell ref="J21:K21"/>
    <mergeCell ref="L21:M21"/>
    <mergeCell ref="H26:I26"/>
    <mergeCell ref="J26:K26"/>
    <mergeCell ref="L26:M26"/>
    <mergeCell ref="Q17:R17"/>
    <mergeCell ref="Q19:R1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</mergeCells>
  <conditionalFormatting sqref="F31:F34">
    <cfRule type="expression" priority="142" dxfId="69" stopIfTrue="1">
      <formula>IF(AND($H$31=3,$H$32=3,$H$33=3,$H$34=3),1,0)</formula>
    </cfRule>
  </conditionalFormatting>
  <conditionalFormatting sqref="G31:N37">
    <cfRule type="expression" priority="143" dxfId="0" stopIfTrue="1">
      <formula>IF(AND($H$31=3,$H$32=3,$H$33=3,$H$34=3),1,0)</formula>
    </cfRule>
  </conditionalFormatting>
  <conditionalFormatting sqref="C7:E7 L7:M7">
    <cfRule type="expression" priority="144" dxfId="0" stopIfTrue="1">
      <formula>IF(OR($L$7="en juego",$L$7="hoy!"),1,0)</formula>
    </cfRule>
  </conditionalFormatting>
  <conditionalFormatting sqref="C6:E6 E7:E9 L6:M6 C7:C9 C11:C21 E11:E21 E26 C26 E23 C23">
    <cfRule type="expression" priority="145" dxfId="0" stopIfTrue="1">
      <formula>IF(OR($L$6="en juego",$L$6="hoy!"),1,0)</formula>
    </cfRule>
  </conditionalFormatting>
  <conditionalFormatting sqref="C8:E8 L8:M8">
    <cfRule type="expression" priority="146" dxfId="0" stopIfTrue="1">
      <formula>IF(OR($L$8="en juego",$L$8="hoy!"),1,0)</formula>
    </cfRule>
  </conditionalFormatting>
  <conditionalFormatting sqref="C9:E9 L9:M9">
    <cfRule type="expression" priority="147" dxfId="0" stopIfTrue="1">
      <formula>IF(OR($L$9="en juego",$L$9="hoy!"),1,0)</formula>
    </cfRule>
  </conditionalFormatting>
  <conditionalFormatting sqref="L11:M12">
    <cfRule type="expression" priority="148" dxfId="0" stopIfTrue="1">
      <formula>IF(OR($L$10="en juego",$L$10="hoy!"),1,0)</formula>
    </cfRule>
  </conditionalFormatting>
  <conditionalFormatting sqref="L13:M13 L15:M16 L18:M21 L17 C11:E21 C26:E26 L26:M26 C23:E23 L23:M23">
    <cfRule type="expression" priority="149" dxfId="0" stopIfTrue="1">
      <formula>IF(OR($L$11="en juego",$L$11="hoy!"),1,0)</formula>
    </cfRule>
  </conditionalFormatting>
  <conditionalFormatting sqref="B8">
    <cfRule type="expression" priority="115" dxfId="0" stopIfTrue="1">
      <formula>IF(OR($L$6="en juego",$L$6="hoy!"),1,0)</formula>
    </cfRule>
  </conditionalFormatting>
  <conditionalFormatting sqref="B9">
    <cfRule type="expression" priority="112" dxfId="0" stopIfTrue="1">
      <formula>IF(OR($L$6="en juego",$L$6="hoy!"),1,0)</formula>
    </cfRule>
  </conditionalFormatting>
  <conditionalFormatting sqref="B11">
    <cfRule type="expression" priority="111" dxfId="0" stopIfTrue="1">
      <formula>IF(OR($L$6="en juego",$L$6="hoy!"),1,0)</formula>
    </cfRule>
  </conditionalFormatting>
  <conditionalFormatting sqref="B6">
    <cfRule type="expression" priority="116" dxfId="0" stopIfTrue="1">
      <formula>IF(OR($L$6="en juego",$L$6="hoy!"),1,0)</formula>
    </cfRule>
  </conditionalFormatting>
  <conditionalFormatting sqref="B7">
    <cfRule type="expression" priority="113" dxfId="0" stopIfTrue="1">
      <formula>IF(OR($L$6="en juego",$L$6="hoy!"),1,0)</formula>
    </cfRule>
  </conditionalFormatting>
  <conditionalFormatting sqref="B12:B21 B26 B23">
    <cfRule type="expression" priority="110" dxfId="0" stopIfTrue="1">
      <formula>IF(OR($L$6="en juego",$L$6="hoy!"),1,0)</formula>
    </cfRule>
  </conditionalFormatting>
  <conditionalFormatting sqref="F6">
    <cfRule type="expression" priority="109" dxfId="0" stopIfTrue="1">
      <formula>IF(OR($L$6="en juego",$L$6="hoy!"),1,0)</formula>
    </cfRule>
  </conditionalFormatting>
  <conditionalFormatting sqref="F11">
    <cfRule type="expression" priority="108" dxfId="0" stopIfTrue="1">
      <formula>IF(OR($L$6="en juego",$L$6="hoy!"),1,0)</formula>
    </cfRule>
  </conditionalFormatting>
  <conditionalFormatting sqref="F9">
    <cfRule type="expression" priority="107" dxfId="0" stopIfTrue="1">
      <formula>IF(OR($L$6="en juego",$L$6="hoy!"),1,0)</formula>
    </cfRule>
  </conditionalFormatting>
  <conditionalFormatting sqref="F8">
    <cfRule type="expression" priority="106" dxfId="0" stopIfTrue="1">
      <formula>IF(OR($L$6="en juego",$L$6="hoy!"),1,0)</formula>
    </cfRule>
  </conditionalFormatting>
  <conditionalFormatting sqref="F7">
    <cfRule type="expression" priority="104" dxfId="0" stopIfTrue="1">
      <formula>IF(OR($L$6="en juego",$L$6="hoy!"),1,0)</formula>
    </cfRule>
  </conditionalFormatting>
  <conditionalFormatting sqref="F12:F21 F26 F23">
    <cfRule type="expression" priority="103" dxfId="0" stopIfTrue="1">
      <formula>IF(OR($L$6="en juego",$L$6="hoy!"),1,0)</formula>
    </cfRule>
  </conditionalFormatting>
  <conditionalFormatting sqref="H9:I9 H11:I11">
    <cfRule type="expression" priority="99" dxfId="0" stopIfTrue="1">
      <formula>IF(OR($L$6="en juego",$L$6="hoy!"),1,0)</formula>
    </cfRule>
  </conditionalFormatting>
  <conditionalFormatting sqref="J23:K23 J7:K9 J17:K19 J11:K14">
    <cfRule type="expression" priority="98" dxfId="0" stopIfTrue="1">
      <formula>IF(OR($L$6="en juego",$L$6="hoy!"),1,0)</formula>
    </cfRule>
  </conditionalFormatting>
  <conditionalFormatting sqref="J16:K16">
    <cfRule type="expression" priority="93" dxfId="0" stopIfTrue="1">
      <formula>IF(OR($L$6="en juego",$L$6="hoy!"),1,0)</formula>
    </cfRule>
  </conditionalFormatting>
  <conditionalFormatting sqref="H15:I15">
    <cfRule type="expression" priority="89" dxfId="0" stopIfTrue="1">
      <formula>IF(OR($L$6="en juego",$L$6="hoy!"),1,0)</formula>
    </cfRule>
  </conditionalFormatting>
  <conditionalFormatting sqref="J15:K15">
    <cfRule type="expression" priority="88" dxfId="0" stopIfTrue="1">
      <formula>IF(OR($L$6="en juego",$L$6="hoy!"),1,0)</formula>
    </cfRule>
  </conditionalFormatting>
  <conditionalFormatting sqref="J20:K20">
    <cfRule type="expression" priority="87" dxfId="0" stopIfTrue="1">
      <formula>IF(OR($L$6="en juego",$L$6="hoy!"),1,0)</formula>
    </cfRule>
  </conditionalFormatting>
  <conditionalFormatting sqref="J26:K26">
    <cfRule type="expression" priority="84" dxfId="0" stopIfTrue="1">
      <formula>IF(OR($L$6="en juego",$L$6="hoy!"),1,0)</formula>
    </cfRule>
  </conditionalFormatting>
  <conditionalFormatting sqref="N6:N9 N11:N21 N26 N23">
    <cfRule type="expression" priority="83" dxfId="0" stopIfTrue="1">
      <formula>IF(OR($L$11="en juego",$L$11="hoy!"),1,0)</formula>
    </cfRule>
  </conditionalFormatting>
  <conditionalFormatting sqref="N5">
    <cfRule type="expression" priority="82" dxfId="0" stopIfTrue="1">
      <formula>IF(OR($L$11="en juego",$L$11="hoy!"),1,0)</formula>
    </cfRule>
  </conditionalFormatting>
  <conditionalFormatting sqref="L14:M14">
    <cfRule type="expression" priority="81" dxfId="0" stopIfTrue="1">
      <formula>IF(OR($L$6="en juego",$L$6="hoy!"),1,0)</formula>
    </cfRule>
  </conditionalFormatting>
  <conditionalFormatting sqref="H6:K6">
    <cfRule type="expression" priority="80" dxfId="0" stopIfTrue="1">
      <formula>IF(OR($L$6="en juego",$L$6="hoy!"),1,0)</formula>
    </cfRule>
  </conditionalFormatting>
  <conditionalFormatting sqref="H7:I7">
    <cfRule type="expression" priority="79" dxfId="0" stopIfTrue="1">
      <formula>IF(OR($L$6="en juego",$L$6="hoy!"),1,0)</formula>
    </cfRule>
  </conditionalFormatting>
  <conditionalFormatting sqref="H8:I8">
    <cfRule type="expression" priority="78" dxfId="0" stopIfTrue="1">
      <formula>IF(OR($L$6="en juego",$L$6="hoy!"),1,0)</formula>
    </cfRule>
  </conditionalFormatting>
  <conditionalFormatting sqref="H12:I12">
    <cfRule type="expression" priority="77" dxfId="0" stopIfTrue="1">
      <formula>IF(OR($L$6="en juego",$L$6="hoy!"),1,0)</formula>
    </cfRule>
  </conditionalFormatting>
  <conditionalFormatting sqref="H13:I14">
    <cfRule type="expression" priority="76" dxfId="0" stopIfTrue="1">
      <formula>IF(OR($L$6="en juego",$L$6="hoy!"),1,0)</formula>
    </cfRule>
  </conditionalFormatting>
  <conditionalFormatting sqref="H16:I16">
    <cfRule type="expression" priority="75" dxfId="0" stopIfTrue="1">
      <formula>IF(OR($L$6="en juego",$L$6="hoy!"),1,0)</formula>
    </cfRule>
  </conditionalFormatting>
  <conditionalFormatting sqref="H17:I17">
    <cfRule type="expression" priority="74" dxfId="0" stopIfTrue="1">
      <formula>IF(OR($L$6="en juego",$L$6="hoy!"),1,0)</formula>
    </cfRule>
  </conditionalFormatting>
  <conditionalFormatting sqref="H18:I18">
    <cfRule type="expression" priority="73" dxfId="0" stopIfTrue="1">
      <formula>IF(OR($L$6="en juego",$L$6="hoy!"),1,0)</formula>
    </cfRule>
  </conditionalFormatting>
  <conditionalFormatting sqref="H19:I19">
    <cfRule type="expression" priority="72" dxfId="0" stopIfTrue="1">
      <formula>IF(OR($L$6="en juego",$L$6="hoy!"),1,0)</formula>
    </cfRule>
  </conditionalFormatting>
  <conditionalFormatting sqref="H20:I20">
    <cfRule type="expression" priority="71" dxfId="0" stopIfTrue="1">
      <formula>IF(OR($L$6="en juego",$L$6="hoy!"),1,0)</formula>
    </cfRule>
  </conditionalFormatting>
  <conditionalFormatting sqref="H21:I21">
    <cfRule type="expression" priority="70" dxfId="0" stopIfTrue="1">
      <formula>IF(OR($L$6="en juego",$L$6="hoy!"),1,0)</formula>
    </cfRule>
  </conditionalFormatting>
  <conditionalFormatting sqref="J21:K21">
    <cfRule type="expression" priority="69" dxfId="0" stopIfTrue="1">
      <formula>IF(OR($L$6="en juego",$L$6="hoy!"),1,0)</formula>
    </cfRule>
  </conditionalFormatting>
  <conditionalFormatting sqref="H23:I23">
    <cfRule type="expression" priority="66" dxfId="0" stopIfTrue="1">
      <formula>IF(OR($L$6="en juego",$L$6="hoy!"),1,0)</formula>
    </cfRule>
  </conditionalFormatting>
  <conditionalFormatting sqref="H26:I26">
    <cfRule type="expression" priority="63" dxfId="0" stopIfTrue="1">
      <formula>IF(OR($L$6="en juego",$L$6="hoy!"),1,0)</formula>
    </cfRule>
  </conditionalFormatting>
  <conditionalFormatting sqref="C10 E10">
    <cfRule type="expression" priority="60" dxfId="0" stopIfTrue="1">
      <formula>IF(OR($L$6="en juego",$L$6="hoy!"),1,0)</formula>
    </cfRule>
  </conditionalFormatting>
  <conditionalFormatting sqref="L10:M10">
    <cfRule type="expression" priority="61" dxfId="0" stopIfTrue="1">
      <formula>IF(OR($L$10="en juego",$L$10="hoy!"),1,0)</formula>
    </cfRule>
  </conditionalFormatting>
  <conditionalFormatting sqref="C10:E10">
    <cfRule type="expression" priority="62" dxfId="0" stopIfTrue="1">
      <formula>IF(OR($L$11="en juego",$L$11="hoy!"),1,0)</formula>
    </cfRule>
  </conditionalFormatting>
  <conditionalFormatting sqref="B10">
    <cfRule type="expression" priority="59" dxfId="0" stopIfTrue="1">
      <formula>IF(OR($L$6="en juego",$L$6="hoy!"),1,0)</formula>
    </cfRule>
  </conditionalFormatting>
  <conditionalFormatting sqref="F10">
    <cfRule type="expression" priority="58" dxfId="0" stopIfTrue="1">
      <formula>IF(OR($L$6="en juego",$L$6="hoy!"),1,0)</formula>
    </cfRule>
  </conditionalFormatting>
  <conditionalFormatting sqref="H10:I10">
    <cfRule type="expression" priority="54" dxfId="0" stopIfTrue="1">
      <formula>IF(OR($L$6="en juego",$L$6="hoy!"),1,0)</formula>
    </cfRule>
  </conditionalFormatting>
  <conditionalFormatting sqref="J10:K10">
    <cfRule type="expression" priority="53" dxfId="0" stopIfTrue="1">
      <formula>IF(OR($L$6="en juego",$L$6="hoy!"),1,0)</formula>
    </cfRule>
  </conditionalFormatting>
  <conditionalFormatting sqref="N10">
    <cfRule type="expression" priority="52" dxfId="0" stopIfTrue="1">
      <formula>IF(OR($L$11="en juego",$L$11="hoy!"),1,0)</formula>
    </cfRule>
  </conditionalFormatting>
  <conditionalFormatting sqref="C24 E24">
    <cfRule type="expression" priority="49" dxfId="0" stopIfTrue="1">
      <formula>IF(OR($L$6="en juego",$L$6="hoy!"),1,0)</formula>
    </cfRule>
  </conditionalFormatting>
  <conditionalFormatting sqref="L24:M24">
    <cfRule type="expression" priority="50" dxfId="0" stopIfTrue="1">
      <formula>IF(OR($L$10="en juego",$L$10="hoy!"),1,0)</formula>
    </cfRule>
  </conditionalFormatting>
  <conditionalFormatting sqref="C24:E24">
    <cfRule type="expression" priority="51" dxfId="0" stopIfTrue="1">
      <formula>IF(OR($L$11="en juego",$L$11="hoy!"),1,0)</formula>
    </cfRule>
  </conditionalFormatting>
  <conditionalFormatting sqref="B24">
    <cfRule type="expression" priority="48" dxfId="0" stopIfTrue="1">
      <formula>IF(OR($L$6="en juego",$L$6="hoy!"),1,0)</formula>
    </cfRule>
  </conditionalFormatting>
  <conditionalFormatting sqref="F24">
    <cfRule type="expression" priority="47" dxfId="0" stopIfTrue="1">
      <formula>IF(OR($L$6="en juego",$L$6="hoy!"),1,0)</formula>
    </cfRule>
  </conditionalFormatting>
  <conditionalFormatting sqref="H24:I24">
    <cfRule type="expression" priority="43" dxfId="0" stopIfTrue="1">
      <formula>IF(OR($L$6="en juego",$L$6="hoy!"),1,0)</formula>
    </cfRule>
  </conditionalFormatting>
  <conditionalFormatting sqref="J24:K24">
    <cfRule type="expression" priority="42" dxfId="0" stopIfTrue="1">
      <formula>IF(OR($L$6="en juego",$L$6="hoy!"),1,0)</formula>
    </cfRule>
  </conditionalFormatting>
  <conditionalFormatting sqref="N24">
    <cfRule type="expression" priority="41" dxfId="0" stopIfTrue="1">
      <formula>IF(OR($L$11="en juego",$L$11="hoy!"),1,0)</formula>
    </cfRule>
  </conditionalFormatting>
  <conditionalFormatting sqref="C25 E25">
    <cfRule type="expression" priority="38" dxfId="0" stopIfTrue="1">
      <formula>IF(OR($L$6="en juego",$L$6="hoy!"),1,0)</formula>
    </cfRule>
  </conditionalFormatting>
  <conditionalFormatting sqref="L25:M25">
    <cfRule type="expression" priority="39" dxfId="0" stopIfTrue="1">
      <formula>IF(OR($L$10="en juego",$L$10="hoy!"),1,0)</formula>
    </cfRule>
  </conditionalFormatting>
  <conditionalFormatting sqref="C25:E25">
    <cfRule type="expression" priority="40" dxfId="0" stopIfTrue="1">
      <formula>IF(OR($L$11="en juego",$L$11="hoy!"),1,0)</formula>
    </cfRule>
  </conditionalFormatting>
  <conditionalFormatting sqref="B25">
    <cfRule type="expression" priority="37" dxfId="0" stopIfTrue="1">
      <formula>IF(OR($L$6="en juego",$L$6="hoy!"),1,0)</formula>
    </cfRule>
  </conditionalFormatting>
  <conditionalFormatting sqref="F25">
    <cfRule type="expression" priority="36" dxfId="0" stopIfTrue="1">
      <formula>IF(OR($L$6="en juego",$L$6="hoy!"),1,0)</formula>
    </cfRule>
  </conditionalFormatting>
  <conditionalFormatting sqref="H25:I25">
    <cfRule type="expression" priority="32" dxfId="0" stopIfTrue="1">
      <formula>IF(OR($L$6="en juego",$L$6="hoy!"),1,0)</formula>
    </cfRule>
  </conditionalFormatting>
  <conditionalFormatting sqref="J25:K25">
    <cfRule type="expression" priority="31" dxfId="0" stopIfTrue="1">
      <formula>IF(OR($L$6="en juego",$L$6="hoy!"),1,0)</formula>
    </cfRule>
  </conditionalFormatting>
  <conditionalFormatting sqref="N25">
    <cfRule type="expression" priority="30" dxfId="0" stopIfTrue="1">
      <formula>IF(OR($L$11="en juego",$L$11="hoy!"),1,0)</formula>
    </cfRule>
  </conditionalFormatting>
  <conditionalFormatting sqref="E22 C22">
    <cfRule type="expression" priority="28" dxfId="0" stopIfTrue="1">
      <formula>IF(OR($L$6="en juego",$L$6="hoy!"),1,0)</formula>
    </cfRule>
  </conditionalFormatting>
  <conditionalFormatting sqref="C22:E22 L22:M22">
    <cfRule type="expression" priority="29" dxfId="0" stopIfTrue="1">
      <formula>IF(OR($L$11="en juego",$L$11="hoy!"),1,0)</formula>
    </cfRule>
  </conditionalFormatting>
  <conditionalFormatting sqref="B22">
    <cfRule type="expression" priority="27" dxfId="0" stopIfTrue="1">
      <formula>IF(OR($L$6="en juego",$L$6="hoy!"),1,0)</formula>
    </cfRule>
  </conditionalFormatting>
  <conditionalFormatting sqref="F22">
    <cfRule type="expression" priority="26" dxfId="0" stopIfTrue="1">
      <formula>IF(OR($L$6="en juego",$L$6="hoy!"),1,0)</formula>
    </cfRule>
  </conditionalFormatting>
  <conditionalFormatting sqref="J22:K22">
    <cfRule type="expression" priority="22" dxfId="0" stopIfTrue="1">
      <formula>IF(OR($L$6="en juego",$L$6="hoy!"),1,0)</formula>
    </cfRule>
  </conditionalFormatting>
  <conditionalFormatting sqref="H22:I22">
    <cfRule type="expression" priority="20" dxfId="0" stopIfTrue="1">
      <formula>IF(OR($L$6="en juego",$L$6="hoy!"),1,0)</formula>
    </cfRule>
  </conditionalFormatting>
  <conditionalFormatting sqref="N22">
    <cfRule type="expression" priority="19" dxfId="0" stopIfTrue="1">
      <formula>IF(OR($L$11="en juego",$L$11="hoy!"),1,0)</formula>
    </cfRule>
  </conditionalFormatting>
  <conditionalFormatting sqref="G6">
    <cfRule type="expression" priority="18" dxfId="0" stopIfTrue="1">
      <formula>IF(OR($L$6="en juego",$L$6="hoy!"),1,0)</formula>
    </cfRule>
  </conditionalFormatting>
  <conditionalFormatting sqref="G6">
    <cfRule type="expression" priority="17" dxfId="0" stopIfTrue="1">
      <formula>IF(OR($L$6="en juego",$L$6="hoy!"),1,0)</formula>
    </cfRule>
  </conditionalFormatting>
  <conditionalFormatting sqref="G6">
    <cfRule type="expression" priority="16" dxfId="0" stopIfTrue="1">
      <formula>IF(OR($L$8="en juego",$L$8="hoy!"),1,0)</formula>
    </cfRule>
  </conditionalFormatting>
  <conditionalFormatting sqref="G7:G15 G18:G20 G25:G26 G22:G23">
    <cfRule type="expression" priority="15" dxfId="0" stopIfTrue="1">
      <formula>IF(OR($L$6="en juego",$L$6="hoy!"),1,0)</formula>
    </cfRule>
  </conditionalFormatting>
  <conditionalFormatting sqref="G7:G15 G18:G20 G25:G26 G22:G23">
    <cfRule type="expression" priority="14" dxfId="0" stopIfTrue="1">
      <formula>IF(OR($L$6="en juego",$L$6="hoy!"),1,0)</formula>
    </cfRule>
  </conditionalFormatting>
  <conditionalFormatting sqref="G7:G15 G18:G20 G25:G26 G22:G23">
    <cfRule type="expression" priority="13" dxfId="0" stopIfTrue="1">
      <formula>IF(OR($L$8="en juego",$L$8="hoy!"),1,0)</formula>
    </cfRule>
  </conditionalFormatting>
  <conditionalFormatting sqref="G16">
    <cfRule type="expression" priority="12" dxfId="0" stopIfTrue="1">
      <formula>IF(OR($L$6="en juego",$L$6="hoy!"),1,0)</formula>
    </cfRule>
  </conditionalFormatting>
  <conditionalFormatting sqref="G16">
    <cfRule type="expression" priority="11" dxfId="0" stopIfTrue="1">
      <formula>IF(OR($L$6="en juego",$L$6="hoy!"),1,0)</formula>
    </cfRule>
  </conditionalFormatting>
  <conditionalFormatting sqref="G16">
    <cfRule type="expression" priority="10" dxfId="0" stopIfTrue="1">
      <formula>IF(OR($L$8="en juego",$L$8="hoy!"),1,0)</formula>
    </cfRule>
  </conditionalFormatting>
  <conditionalFormatting sqref="G17">
    <cfRule type="expression" priority="9" dxfId="0" stopIfTrue="1">
      <formula>IF(OR($L$6="en juego",$L$6="hoy!"),1,0)</formula>
    </cfRule>
  </conditionalFormatting>
  <conditionalFormatting sqref="G17">
    <cfRule type="expression" priority="8" dxfId="0" stopIfTrue="1">
      <formula>IF(OR($L$6="en juego",$L$6="hoy!"),1,0)</formula>
    </cfRule>
  </conditionalFormatting>
  <conditionalFormatting sqref="G17">
    <cfRule type="expression" priority="7" dxfId="0" stopIfTrue="1">
      <formula>IF(OR($L$8="en juego",$L$8="hoy!"),1,0)</formula>
    </cfRule>
  </conditionalFormatting>
  <conditionalFormatting sqref="G24">
    <cfRule type="expression" priority="6" dxfId="0" stopIfTrue="1">
      <formula>IF(OR($L$6="en juego",$L$6="hoy!"),1,0)</formula>
    </cfRule>
  </conditionalFormatting>
  <conditionalFormatting sqref="G24">
    <cfRule type="expression" priority="5" dxfId="0" stopIfTrue="1">
      <formula>IF(OR($L$6="en juego",$L$6="hoy!"),1,0)</formula>
    </cfRule>
  </conditionalFormatting>
  <conditionalFormatting sqref="G24">
    <cfRule type="expression" priority="4" dxfId="0" stopIfTrue="1">
      <formula>IF(OR($L$8="en juego",$L$8="hoy!"),1,0)</formula>
    </cfRule>
  </conditionalFormatting>
  <conditionalFormatting sqref="G21">
    <cfRule type="expression" priority="3" dxfId="0" stopIfTrue="1">
      <formula>IF(OR($L$6="en juego",$L$6="hoy!"),1,0)</formula>
    </cfRule>
  </conditionalFormatting>
  <conditionalFormatting sqref="G21">
    <cfRule type="expression" priority="2" dxfId="0" stopIfTrue="1">
      <formula>IF(OR($L$6="en juego",$L$6="hoy!"),1,0)</formula>
    </cfRule>
  </conditionalFormatting>
  <conditionalFormatting sqref="G21">
    <cfRule type="expression" priority="1" dxfId="0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&#10;entre 0 y 99." sqref="C6:C26 E6:E26">
      <formula1>0</formula1>
      <formula2>99</formula2>
    </dataValidation>
  </dataValidations>
  <printOptions/>
  <pageMargins left="0.75" right="0.75" top="1" bottom="1" header="0" footer="0"/>
  <pageSetup fitToHeight="1" fitToWidth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3"/>
  <sheetViews>
    <sheetView showGridLines="0" tabSelected="1" showOutlineSymbols="0" zoomScalePageLayoutView="0" workbookViewId="0" topLeftCell="A1">
      <selection activeCell="B7" sqref="B7:B8"/>
    </sheetView>
  </sheetViews>
  <sheetFormatPr defaultColWidth="11.421875" defaultRowHeight="12.75"/>
  <cols>
    <col min="1" max="1" width="26.28125" style="242" customWidth="1"/>
    <col min="2" max="2" width="8.7109375" style="242" bestFit="1" customWidth="1"/>
    <col min="3" max="3" width="24.140625" style="242" bestFit="1" customWidth="1"/>
    <col min="4" max="4" width="4.28125" style="242" customWidth="1"/>
    <col min="5" max="5" width="4.57421875" style="242" bestFit="1" customWidth="1"/>
    <col min="6" max="6" width="4.57421875" style="242" customWidth="1"/>
    <col min="7" max="7" width="27.28125" style="242" bestFit="1" customWidth="1"/>
    <col min="8" max="8" width="16.421875" style="242" customWidth="1"/>
    <col min="9" max="9" width="6.140625" style="242" bestFit="1" customWidth="1"/>
    <col min="10" max="10" width="8.7109375" style="242" customWidth="1"/>
    <col min="11" max="11" width="17.7109375" style="242" customWidth="1"/>
    <col min="12" max="12" width="15.7109375" style="242" customWidth="1"/>
    <col min="13" max="13" width="5.7109375" style="242" customWidth="1"/>
    <col min="14" max="15" width="26.28125" style="242" customWidth="1"/>
    <col min="16" max="16" width="5.7109375" style="242" customWidth="1"/>
    <col min="17" max="17" width="7.7109375" style="242" customWidth="1"/>
    <col min="18" max="16384" width="11.421875" style="242" customWidth="1"/>
  </cols>
  <sheetData>
    <row r="1" spans="1:40" s="237" customFormat="1" ht="34.5" customHeight="1">
      <c r="A1" s="320" t="s">
        <v>169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232"/>
      <c r="O1" s="232"/>
      <c r="P1" s="232"/>
      <c r="Q1" s="232"/>
      <c r="R1" s="233"/>
      <c r="S1" s="233"/>
      <c r="T1" s="233"/>
      <c r="U1" s="233"/>
      <c r="V1" s="234"/>
      <c r="W1" s="234"/>
      <c r="X1" s="235"/>
      <c r="Y1" s="235"/>
      <c r="Z1" s="235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</row>
    <row r="2" spans="1:40" s="237" customFormat="1" ht="34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232"/>
      <c r="O2" s="232"/>
      <c r="P2" s="232"/>
      <c r="Q2" s="232"/>
      <c r="R2" s="233"/>
      <c r="S2" s="233"/>
      <c r="T2" s="233"/>
      <c r="U2" s="233"/>
      <c r="V2" s="234"/>
      <c r="W2" s="234"/>
      <c r="X2" s="235"/>
      <c r="Y2" s="235"/>
      <c r="Z2" s="235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</row>
    <row r="3" spans="1:40" ht="21" customHeight="1">
      <c r="A3" s="238"/>
      <c r="B3" s="239"/>
      <c r="C3" s="239"/>
      <c r="D3" s="239"/>
      <c r="E3" s="239"/>
      <c r="F3" s="239"/>
      <c r="G3" s="240"/>
      <c r="H3" s="239"/>
      <c r="I3" s="239"/>
      <c r="J3" s="239"/>
      <c r="K3" s="239"/>
      <c r="L3" s="239"/>
      <c r="M3" s="239"/>
      <c r="N3" s="240"/>
      <c r="O3" s="240"/>
      <c r="P3" s="240"/>
      <c r="Q3" s="240"/>
      <c r="R3" s="240"/>
      <c r="S3" s="239"/>
      <c r="T3" s="239"/>
      <c r="U3" s="239"/>
      <c r="V3" s="239"/>
      <c r="W3" s="239"/>
      <c r="X3" s="239"/>
      <c r="Y3" s="239"/>
      <c r="Z3" s="239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</row>
    <row r="4" spans="1:40" ht="14.25" thickBot="1">
      <c r="A4" s="238"/>
      <c r="B4" s="239"/>
      <c r="C4" s="239"/>
      <c r="D4" s="239"/>
      <c r="E4" s="239"/>
      <c r="F4" s="239"/>
      <c r="G4" s="240"/>
      <c r="H4" s="239"/>
      <c r="I4" s="239"/>
      <c r="J4" s="239"/>
      <c r="K4" s="239"/>
      <c r="L4" s="239"/>
      <c r="M4" s="239"/>
      <c r="N4" s="243"/>
      <c r="O4" s="244"/>
      <c r="P4" s="240"/>
      <c r="Q4" s="245"/>
      <c r="R4" s="240"/>
      <c r="S4" s="239"/>
      <c r="T4" s="239"/>
      <c r="U4" s="239"/>
      <c r="V4" s="239"/>
      <c r="W4" s="239"/>
      <c r="X4" s="239"/>
      <c r="Y4" s="239"/>
      <c r="Z4" s="239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</row>
    <row r="5" spans="1:40" ht="17.25" customHeight="1">
      <c r="A5" s="246"/>
      <c r="B5" s="247" t="s">
        <v>170</v>
      </c>
      <c r="C5" s="248" t="s">
        <v>171</v>
      </c>
      <c r="D5" s="321"/>
      <c r="E5" s="322"/>
      <c r="F5" s="323"/>
      <c r="G5" s="248" t="s">
        <v>172</v>
      </c>
      <c r="H5" s="248" t="s">
        <v>120</v>
      </c>
      <c r="I5" s="324" t="s">
        <v>121</v>
      </c>
      <c r="J5" s="324"/>
      <c r="K5" s="248" t="s">
        <v>173</v>
      </c>
      <c r="L5" s="249" t="s">
        <v>122</v>
      </c>
      <c r="M5" s="240"/>
      <c r="N5" s="25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</row>
    <row r="6" spans="1:40" ht="3" customHeight="1">
      <c r="A6" s="252"/>
      <c r="B6" s="325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240"/>
      <c r="N6" s="240"/>
      <c r="O6" s="240"/>
      <c r="P6" s="240"/>
      <c r="Q6" s="240"/>
      <c r="R6" s="240"/>
      <c r="S6" s="239"/>
      <c r="T6" s="239"/>
      <c r="U6" s="239"/>
      <c r="V6" s="239"/>
      <c r="W6" s="239"/>
      <c r="X6" s="239"/>
      <c r="Y6" s="239"/>
      <c r="Z6" s="239"/>
      <c r="AA6" s="241"/>
      <c r="AB6" s="25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</row>
    <row r="7" spans="1:40" ht="15">
      <c r="A7" s="252"/>
      <c r="B7" s="328" t="s">
        <v>174</v>
      </c>
      <c r="C7" s="273" t="s">
        <v>123</v>
      </c>
      <c r="D7" s="330"/>
      <c r="E7" s="332" t="s">
        <v>175</v>
      </c>
      <c r="F7" s="332"/>
      <c r="G7" s="273" t="s">
        <v>134</v>
      </c>
      <c r="H7" s="334" t="s">
        <v>188</v>
      </c>
      <c r="I7" s="336">
        <v>0.5416666666666666</v>
      </c>
      <c r="J7" s="336"/>
      <c r="K7" s="337" t="s">
        <v>187</v>
      </c>
      <c r="L7" s="339"/>
      <c r="M7" s="240"/>
      <c r="N7" s="240"/>
      <c r="O7" s="240"/>
      <c r="P7" s="240"/>
      <c r="Q7" s="240"/>
      <c r="R7" s="240"/>
      <c r="S7" s="239"/>
      <c r="T7" s="239"/>
      <c r="U7" s="239"/>
      <c r="V7" s="239"/>
      <c r="W7" s="239"/>
      <c r="X7" s="239"/>
      <c r="Y7" s="239"/>
      <c r="Z7" s="239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</row>
    <row r="8" spans="1:40" ht="8.25" customHeight="1">
      <c r="A8" s="252"/>
      <c r="B8" s="329"/>
      <c r="C8" s="253" t="s">
        <v>179</v>
      </c>
      <c r="D8" s="331"/>
      <c r="E8" s="333"/>
      <c r="F8" s="333"/>
      <c r="G8" s="253" t="s">
        <v>182</v>
      </c>
      <c r="H8" s="335"/>
      <c r="I8" s="336"/>
      <c r="J8" s="336"/>
      <c r="K8" s="338"/>
      <c r="L8" s="340"/>
      <c r="M8" s="240"/>
      <c r="N8" s="240"/>
      <c r="O8" s="240"/>
      <c r="P8" s="240"/>
      <c r="Q8" s="240"/>
      <c r="R8" s="240"/>
      <c r="S8" s="239"/>
      <c r="T8" s="239"/>
      <c r="U8" s="239"/>
      <c r="V8" s="239"/>
      <c r="W8" s="239"/>
      <c r="X8" s="239"/>
      <c r="Y8" s="239"/>
      <c r="Z8" s="239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</row>
    <row r="9" spans="1:40" ht="17.25" customHeight="1">
      <c r="A9" s="252"/>
      <c r="B9" s="328" t="s">
        <v>176</v>
      </c>
      <c r="C9" s="273" t="s">
        <v>130</v>
      </c>
      <c r="D9" s="330"/>
      <c r="E9" s="332" t="s">
        <v>175</v>
      </c>
      <c r="F9" s="332"/>
      <c r="G9" s="273" t="s">
        <v>129</v>
      </c>
      <c r="H9" s="334" t="s">
        <v>189</v>
      </c>
      <c r="I9" s="336">
        <v>0.5416666666666666</v>
      </c>
      <c r="J9" s="336"/>
      <c r="K9" s="337" t="s">
        <v>187</v>
      </c>
      <c r="L9" s="341"/>
      <c r="M9" s="240"/>
      <c r="N9" s="240"/>
      <c r="O9" s="240"/>
      <c r="P9" s="240"/>
      <c r="Q9" s="240"/>
      <c r="R9" s="240"/>
      <c r="S9" s="239"/>
      <c r="T9" s="239"/>
      <c r="U9" s="239"/>
      <c r="V9" s="239"/>
      <c r="W9" s="239"/>
      <c r="X9" s="239"/>
      <c r="Y9" s="239"/>
      <c r="Z9" s="239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</row>
    <row r="10" spans="1:40" ht="9" customHeight="1">
      <c r="A10" s="252"/>
      <c r="B10" s="329"/>
      <c r="C10" s="253" t="s">
        <v>180</v>
      </c>
      <c r="D10" s="331"/>
      <c r="E10" s="333"/>
      <c r="F10" s="333"/>
      <c r="G10" s="253" t="s">
        <v>181</v>
      </c>
      <c r="H10" s="335"/>
      <c r="I10" s="336"/>
      <c r="J10" s="336"/>
      <c r="K10" s="338"/>
      <c r="L10" s="342"/>
      <c r="M10" s="240"/>
      <c r="N10" s="240"/>
      <c r="O10" s="240"/>
      <c r="P10" s="240"/>
      <c r="Q10" s="240"/>
      <c r="R10" s="240"/>
      <c r="S10" s="239"/>
      <c r="T10" s="239"/>
      <c r="U10" s="239"/>
      <c r="V10" s="239"/>
      <c r="W10" s="239"/>
      <c r="X10" s="239"/>
      <c r="Y10" s="239"/>
      <c r="Z10" s="239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</row>
    <row r="11" spans="1:40" ht="15">
      <c r="A11" s="252"/>
      <c r="B11" s="328" t="s">
        <v>177</v>
      </c>
      <c r="C11" s="273" t="s">
        <v>124</v>
      </c>
      <c r="D11" s="332"/>
      <c r="E11" s="332" t="s">
        <v>175</v>
      </c>
      <c r="F11" s="330"/>
      <c r="G11" s="273" t="s">
        <v>131</v>
      </c>
      <c r="H11" s="334" t="s">
        <v>189</v>
      </c>
      <c r="I11" s="336">
        <v>0.7083333333333334</v>
      </c>
      <c r="J11" s="336"/>
      <c r="K11" s="337" t="s">
        <v>187</v>
      </c>
      <c r="L11" s="341"/>
      <c r="M11" s="240"/>
      <c r="N11" s="240"/>
      <c r="O11" s="240"/>
      <c r="P11" s="240"/>
      <c r="Q11" s="240"/>
      <c r="R11" s="240"/>
      <c r="S11" s="239"/>
      <c r="T11" s="239"/>
      <c r="U11" s="239"/>
      <c r="V11" s="239"/>
      <c r="W11" s="239"/>
      <c r="X11" s="239"/>
      <c r="Y11" s="239"/>
      <c r="Z11" s="239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ht="9" customHeight="1">
      <c r="A12" s="252"/>
      <c r="B12" s="329"/>
      <c r="C12" s="253" t="s">
        <v>183</v>
      </c>
      <c r="D12" s="333"/>
      <c r="E12" s="333"/>
      <c r="F12" s="331"/>
      <c r="G12" s="253" t="s">
        <v>184</v>
      </c>
      <c r="H12" s="335"/>
      <c r="I12" s="336"/>
      <c r="J12" s="336"/>
      <c r="K12" s="338"/>
      <c r="L12" s="342"/>
      <c r="M12" s="240"/>
      <c r="N12" s="240"/>
      <c r="O12" s="240"/>
      <c r="P12" s="240"/>
      <c r="Q12" s="240"/>
      <c r="R12" s="240"/>
      <c r="S12" s="239"/>
      <c r="T12" s="239"/>
      <c r="U12" s="239"/>
      <c r="V12" s="239"/>
      <c r="W12" s="239"/>
      <c r="X12" s="239"/>
      <c r="Y12" s="239"/>
      <c r="Z12" s="239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</row>
    <row r="13" spans="1:40" ht="15">
      <c r="A13" s="252"/>
      <c r="B13" s="328" t="s">
        <v>178</v>
      </c>
      <c r="C13" s="273" t="s">
        <v>133</v>
      </c>
      <c r="D13" s="332"/>
      <c r="E13" s="332" t="s">
        <v>175</v>
      </c>
      <c r="F13" s="330"/>
      <c r="G13" s="273" t="s">
        <v>125</v>
      </c>
      <c r="H13" s="334" t="s">
        <v>189</v>
      </c>
      <c r="I13" s="336">
        <v>0.6666666666666666</v>
      </c>
      <c r="J13" s="336"/>
      <c r="K13" s="337" t="s">
        <v>187</v>
      </c>
      <c r="L13" s="341"/>
      <c r="M13" s="240"/>
      <c r="N13" s="240"/>
      <c r="O13" s="240"/>
      <c r="P13" s="240"/>
      <c r="Q13" s="240"/>
      <c r="R13" s="240"/>
      <c r="S13" s="239"/>
      <c r="T13" s="239"/>
      <c r="U13" s="239"/>
      <c r="V13" s="239"/>
      <c r="W13" s="239"/>
      <c r="X13" s="239"/>
      <c r="Y13" s="239"/>
      <c r="Z13" s="239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</row>
    <row r="14" spans="1:40" ht="9.75" customHeight="1" thickBot="1">
      <c r="A14" s="252"/>
      <c r="B14" s="346"/>
      <c r="C14" s="272" t="s">
        <v>185</v>
      </c>
      <c r="D14" s="347"/>
      <c r="E14" s="347"/>
      <c r="F14" s="348"/>
      <c r="G14" s="272" t="s">
        <v>186</v>
      </c>
      <c r="H14" s="349"/>
      <c r="I14" s="343"/>
      <c r="J14" s="343"/>
      <c r="K14" s="344"/>
      <c r="L14" s="345"/>
      <c r="M14" s="240"/>
      <c r="N14" s="240"/>
      <c r="O14" s="240"/>
      <c r="P14" s="240"/>
      <c r="Q14" s="240"/>
      <c r="R14" s="240"/>
      <c r="S14" s="239"/>
      <c r="T14" s="239"/>
      <c r="U14" s="239"/>
      <c r="V14" s="239"/>
      <c r="W14" s="239"/>
      <c r="X14" s="239"/>
      <c r="Y14" s="239"/>
      <c r="Z14" s="239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</row>
    <row r="15" spans="1:40" ht="15">
      <c r="A15" s="252"/>
      <c r="B15" s="352"/>
      <c r="C15" s="254"/>
      <c r="D15" s="352"/>
      <c r="E15" s="352"/>
      <c r="F15" s="353"/>
      <c r="G15" s="254"/>
      <c r="H15" s="352"/>
      <c r="I15" s="355"/>
      <c r="J15" s="355"/>
      <c r="K15" s="350"/>
      <c r="L15" s="351"/>
      <c r="M15" s="240"/>
      <c r="N15" s="240"/>
      <c r="O15" s="240"/>
      <c r="P15" s="240"/>
      <c r="Q15" s="240"/>
      <c r="R15" s="240"/>
      <c r="S15" s="239"/>
      <c r="T15" s="239"/>
      <c r="U15" s="239"/>
      <c r="V15" s="239"/>
      <c r="W15" s="239"/>
      <c r="X15" s="239"/>
      <c r="Y15" s="239"/>
      <c r="Z15" s="239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</row>
    <row r="16" spans="1:40" ht="9" customHeight="1">
      <c r="A16" s="252"/>
      <c r="B16" s="352"/>
      <c r="C16" s="255"/>
      <c r="D16" s="352"/>
      <c r="E16" s="352"/>
      <c r="F16" s="353"/>
      <c r="G16" s="255"/>
      <c r="H16" s="352"/>
      <c r="I16" s="355"/>
      <c r="J16" s="355"/>
      <c r="K16" s="350"/>
      <c r="L16" s="351"/>
      <c r="M16" s="240"/>
      <c r="N16" s="240"/>
      <c r="O16" s="240"/>
      <c r="P16" s="240"/>
      <c r="Q16" s="240"/>
      <c r="R16" s="240"/>
      <c r="S16" s="239"/>
      <c r="T16" s="239"/>
      <c r="U16" s="239"/>
      <c r="V16" s="239"/>
      <c r="W16" s="239"/>
      <c r="X16" s="239"/>
      <c r="Y16" s="239"/>
      <c r="Z16" s="239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</row>
    <row r="17" spans="1:40" ht="17.25" customHeight="1">
      <c r="A17" s="252"/>
      <c r="B17" s="352"/>
      <c r="C17" s="254"/>
      <c r="D17" s="353"/>
      <c r="E17" s="352"/>
      <c r="F17" s="352"/>
      <c r="G17" s="254"/>
      <c r="H17" s="352"/>
      <c r="I17" s="354"/>
      <c r="J17" s="354"/>
      <c r="K17" s="350"/>
      <c r="L17" s="350"/>
      <c r="M17" s="240"/>
      <c r="N17" s="240"/>
      <c r="O17" s="240"/>
      <c r="P17" s="240"/>
      <c r="Q17" s="240"/>
      <c r="R17" s="240"/>
      <c r="S17" s="239"/>
      <c r="T17" s="239"/>
      <c r="U17" s="239"/>
      <c r="V17" s="239"/>
      <c r="W17" s="239"/>
      <c r="X17" s="239"/>
      <c r="Y17" s="239"/>
      <c r="Z17" s="239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</row>
    <row r="18" spans="1:40" ht="9" customHeight="1">
      <c r="A18" s="252"/>
      <c r="B18" s="352"/>
      <c r="C18" s="255"/>
      <c r="D18" s="353"/>
      <c r="E18" s="352"/>
      <c r="F18" s="352"/>
      <c r="G18" s="255"/>
      <c r="H18" s="352"/>
      <c r="I18" s="354"/>
      <c r="J18" s="354"/>
      <c r="K18" s="350"/>
      <c r="L18" s="350"/>
      <c r="M18" s="240"/>
      <c r="N18" s="240"/>
      <c r="O18" s="240"/>
      <c r="P18" s="240"/>
      <c r="Q18" s="240"/>
      <c r="R18" s="240"/>
      <c r="S18" s="239"/>
      <c r="T18" s="239"/>
      <c r="U18" s="239"/>
      <c r="V18" s="239"/>
      <c r="W18" s="239"/>
      <c r="X18" s="239"/>
      <c r="Y18" s="239"/>
      <c r="Z18" s="239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</row>
    <row r="19" spans="1:40" ht="18" customHeight="1">
      <c r="A19" s="252"/>
      <c r="B19" s="352"/>
      <c r="C19" s="254"/>
      <c r="D19" s="352"/>
      <c r="E19" s="352"/>
      <c r="F19" s="352"/>
      <c r="G19" s="254"/>
      <c r="H19" s="352"/>
      <c r="I19" s="354"/>
      <c r="J19" s="354"/>
      <c r="K19" s="350"/>
      <c r="L19" s="350"/>
      <c r="M19" s="240"/>
      <c r="N19" s="240"/>
      <c r="O19" s="240"/>
      <c r="P19" s="240"/>
      <c r="Q19" s="240"/>
      <c r="R19" s="240"/>
      <c r="S19" s="239"/>
      <c r="T19" s="239"/>
      <c r="U19" s="239"/>
      <c r="V19" s="239"/>
      <c r="W19" s="239"/>
      <c r="X19" s="239"/>
      <c r="Y19" s="239"/>
      <c r="Z19" s="239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</row>
    <row r="20" spans="1:40" ht="8.25" customHeight="1">
      <c r="A20" s="252"/>
      <c r="B20" s="352"/>
      <c r="C20" s="255"/>
      <c r="D20" s="352"/>
      <c r="E20" s="352"/>
      <c r="F20" s="352"/>
      <c r="G20" s="255"/>
      <c r="H20" s="352"/>
      <c r="I20" s="354"/>
      <c r="J20" s="354"/>
      <c r="K20" s="350"/>
      <c r="L20" s="350"/>
      <c r="M20" s="240"/>
      <c r="N20" s="240"/>
      <c r="O20" s="240"/>
      <c r="P20" s="240"/>
      <c r="Q20" s="240"/>
      <c r="R20" s="240"/>
      <c r="S20" s="239"/>
      <c r="T20" s="239"/>
      <c r="U20" s="239"/>
      <c r="V20" s="239"/>
      <c r="W20" s="239"/>
      <c r="X20" s="239"/>
      <c r="Y20" s="239"/>
      <c r="Z20" s="239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</row>
    <row r="21" spans="1:40" ht="15">
      <c r="A21" s="252"/>
      <c r="B21" s="352"/>
      <c r="C21" s="254"/>
      <c r="D21" s="353"/>
      <c r="E21" s="352"/>
      <c r="F21" s="352"/>
      <c r="G21" s="254"/>
      <c r="H21" s="352"/>
      <c r="I21" s="356"/>
      <c r="J21" s="356"/>
      <c r="K21" s="350"/>
      <c r="L21" s="350"/>
      <c r="M21" s="240"/>
      <c r="N21" s="240"/>
      <c r="O21" s="240"/>
      <c r="P21" s="240"/>
      <c r="Q21" s="240"/>
      <c r="R21" s="240"/>
      <c r="S21" s="239"/>
      <c r="T21" s="239"/>
      <c r="U21" s="239"/>
      <c r="V21" s="239"/>
      <c r="W21" s="239"/>
      <c r="X21" s="239"/>
      <c r="Y21" s="239"/>
      <c r="Z21" s="239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</row>
    <row r="22" spans="1:40" ht="9" customHeight="1">
      <c r="A22" s="252"/>
      <c r="B22" s="352"/>
      <c r="C22" s="255"/>
      <c r="D22" s="353"/>
      <c r="E22" s="352"/>
      <c r="F22" s="352"/>
      <c r="G22" s="255"/>
      <c r="H22" s="352"/>
      <c r="I22" s="356"/>
      <c r="J22" s="356"/>
      <c r="K22" s="350"/>
      <c r="L22" s="350"/>
      <c r="M22" s="240"/>
      <c r="N22" s="240"/>
      <c r="O22" s="240"/>
      <c r="P22" s="240"/>
      <c r="Q22" s="240"/>
      <c r="R22" s="240"/>
      <c r="S22" s="239"/>
      <c r="T22" s="239"/>
      <c r="U22" s="239"/>
      <c r="V22" s="239"/>
      <c r="W22" s="239"/>
      <c r="X22" s="239"/>
      <c r="Y22" s="239"/>
      <c r="Z22" s="239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</row>
    <row r="23" spans="1:40" ht="15">
      <c r="A23" s="252"/>
      <c r="B23" s="256"/>
      <c r="C23" s="257"/>
      <c r="D23" s="256"/>
      <c r="E23" s="254"/>
      <c r="F23" s="258"/>
      <c r="G23" s="254"/>
      <c r="H23" s="257"/>
      <c r="I23" s="358"/>
      <c r="J23" s="358"/>
      <c r="K23" s="259"/>
      <c r="L23" s="260"/>
      <c r="M23" s="240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</row>
    <row r="24" spans="1:26" ht="15">
      <c r="A24" s="252"/>
      <c r="B24" s="258"/>
      <c r="C24" s="257"/>
      <c r="D24" s="256"/>
      <c r="E24" s="254"/>
      <c r="F24" s="258"/>
      <c r="G24" s="254"/>
      <c r="H24" s="254"/>
      <c r="I24" s="357"/>
      <c r="J24" s="357"/>
      <c r="K24" s="259"/>
      <c r="L24" s="259"/>
      <c r="M24" s="240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</row>
    <row r="25" spans="1:26" ht="15">
      <c r="A25" s="252"/>
      <c r="B25" s="256"/>
      <c r="C25" s="254"/>
      <c r="D25" s="258"/>
      <c r="E25" s="254"/>
      <c r="F25" s="256"/>
      <c r="G25" s="257"/>
      <c r="H25" s="257"/>
      <c r="I25" s="359"/>
      <c r="J25" s="359"/>
      <c r="K25" s="259"/>
      <c r="L25" s="259"/>
      <c r="M25" s="240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</row>
    <row r="26" spans="1:26" ht="15">
      <c r="A26" s="252"/>
      <c r="B26" s="258"/>
      <c r="C26" s="254"/>
      <c r="D26" s="258"/>
      <c r="E26" s="254"/>
      <c r="F26" s="256"/>
      <c r="G26" s="257"/>
      <c r="H26" s="254"/>
      <c r="I26" s="357"/>
      <c r="J26" s="357"/>
      <c r="K26" s="259"/>
      <c r="L26" s="259"/>
      <c r="M26" s="240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</row>
    <row r="27" spans="1:26" ht="15">
      <c r="A27" s="252"/>
      <c r="B27" s="258"/>
      <c r="C27" s="257"/>
      <c r="D27" s="256"/>
      <c r="E27" s="254"/>
      <c r="F27" s="258"/>
      <c r="G27" s="254"/>
      <c r="H27" s="254"/>
      <c r="I27" s="357"/>
      <c r="J27" s="357"/>
      <c r="K27" s="259"/>
      <c r="L27" s="260"/>
      <c r="M27" s="240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</row>
    <row r="28" spans="1:26" ht="15">
      <c r="A28" s="252"/>
      <c r="B28" s="258"/>
      <c r="C28" s="257"/>
      <c r="D28" s="256"/>
      <c r="E28" s="254"/>
      <c r="F28" s="258"/>
      <c r="G28" s="254"/>
      <c r="H28" s="254"/>
      <c r="I28" s="357"/>
      <c r="J28" s="357"/>
      <c r="K28" s="259"/>
      <c r="L28" s="259"/>
      <c r="M28" s="240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</row>
    <row r="29" spans="1:26" ht="15">
      <c r="A29" s="252"/>
      <c r="B29" s="258"/>
      <c r="C29" s="254"/>
      <c r="D29" s="258"/>
      <c r="E29" s="254"/>
      <c r="F29" s="258"/>
      <c r="G29" s="254"/>
      <c r="H29" s="254"/>
      <c r="I29" s="357"/>
      <c r="J29" s="357"/>
      <c r="K29" s="259"/>
      <c r="L29" s="259"/>
      <c r="M29" s="240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</row>
    <row r="30" spans="1:26" ht="15">
      <c r="A30" s="252"/>
      <c r="B30" s="258"/>
      <c r="C30" s="257"/>
      <c r="D30" s="256"/>
      <c r="E30" s="254"/>
      <c r="F30" s="258"/>
      <c r="G30" s="254"/>
      <c r="H30" s="254"/>
      <c r="I30" s="357"/>
      <c r="J30" s="357"/>
      <c r="K30" s="259"/>
      <c r="L30" s="259"/>
      <c r="M30" s="240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</row>
    <row r="31" spans="1:26" ht="12.75">
      <c r="A31" s="252"/>
      <c r="B31" s="261"/>
      <c r="C31" s="262"/>
      <c r="D31" s="262"/>
      <c r="E31" s="263"/>
      <c r="F31" s="263"/>
      <c r="G31" s="264"/>
      <c r="H31" s="259"/>
      <c r="I31" s="259"/>
      <c r="J31" s="259"/>
      <c r="K31" s="259"/>
      <c r="L31" s="260"/>
      <c r="M31" s="240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</row>
    <row r="32" spans="1:26" ht="12.75">
      <c r="A32" s="252"/>
      <c r="B32" s="265"/>
      <c r="C32" s="265"/>
      <c r="D32" s="265"/>
      <c r="E32" s="265"/>
      <c r="F32" s="265"/>
      <c r="G32" s="266"/>
      <c r="H32" s="267"/>
      <c r="I32" s="268"/>
      <c r="J32" s="259"/>
      <c r="K32" s="259"/>
      <c r="L32" s="259"/>
      <c r="M32" s="240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</row>
    <row r="33" spans="1:26" ht="12.75">
      <c r="A33" s="252"/>
      <c r="B33" s="265"/>
      <c r="C33" s="265"/>
      <c r="D33" s="265"/>
      <c r="E33" s="265"/>
      <c r="F33" s="265"/>
      <c r="G33" s="259"/>
      <c r="H33" s="259"/>
      <c r="I33" s="259"/>
      <c r="J33" s="259"/>
      <c r="K33" s="259"/>
      <c r="L33" s="259"/>
      <c r="M33" s="240"/>
      <c r="N33" s="239"/>
      <c r="O33" s="239"/>
      <c r="P33" s="239"/>
      <c r="Q33" s="239"/>
      <c r="R33" s="239"/>
      <c r="S33" s="239"/>
      <c r="T33" s="269"/>
      <c r="U33" s="269"/>
      <c r="V33" s="239"/>
      <c r="W33" s="239"/>
      <c r="X33" s="239"/>
      <c r="Y33" s="239"/>
      <c r="Z33" s="239"/>
    </row>
    <row r="34" spans="1:26" ht="12.75">
      <c r="A34" s="252"/>
      <c r="B34" s="265"/>
      <c r="C34" s="265"/>
      <c r="D34" s="265"/>
      <c r="E34" s="265"/>
      <c r="F34" s="265"/>
      <c r="G34" s="259"/>
      <c r="H34" s="259"/>
      <c r="I34" s="259"/>
      <c r="J34" s="259"/>
      <c r="K34" s="259"/>
      <c r="L34" s="259"/>
      <c r="M34" s="240"/>
      <c r="N34" s="239"/>
      <c r="O34" s="239"/>
      <c r="P34" s="239"/>
      <c r="Q34" s="239"/>
      <c r="R34" s="239"/>
      <c r="S34" s="239"/>
      <c r="T34" s="269"/>
      <c r="U34" s="270"/>
      <c r="V34" s="239"/>
      <c r="W34" s="239"/>
      <c r="X34" s="239"/>
      <c r="Y34" s="239"/>
      <c r="Z34" s="239"/>
    </row>
    <row r="35" spans="1:26" ht="12.75">
      <c r="A35" s="252"/>
      <c r="B35" s="265"/>
      <c r="C35" s="265"/>
      <c r="D35" s="265"/>
      <c r="E35" s="265"/>
      <c r="F35" s="265"/>
      <c r="G35" s="259"/>
      <c r="H35" s="259"/>
      <c r="I35" s="259"/>
      <c r="J35" s="259"/>
      <c r="K35" s="259"/>
      <c r="L35" s="259"/>
      <c r="M35" s="240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</row>
    <row r="36" spans="1:26" ht="12.75">
      <c r="A36" s="252"/>
      <c r="B36" s="265"/>
      <c r="C36" s="265"/>
      <c r="D36" s="265"/>
      <c r="E36" s="265"/>
      <c r="F36" s="265"/>
      <c r="G36" s="266"/>
      <c r="H36" s="267"/>
      <c r="I36" s="268"/>
      <c r="J36" s="259"/>
      <c r="K36" s="259"/>
      <c r="L36" s="259"/>
      <c r="M36" s="240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</row>
    <row r="37" spans="1:26" ht="12.75">
      <c r="A37" s="252"/>
      <c r="B37" s="261"/>
      <c r="C37" s="262"/>
      <c r="D37" s="262"/>
      <c r="E37" s="263"/>
      <c r="F37" s="263"/>
      <c r="G37" s="264"/>
      <c r="H37" s="259"/>
      <c r="I37" s="259"/>
      <c r="J37" s="259"/>
      <c r="K37" s="259"/>
      <c r="L37" s="260"/>
      <c r="M37" s="240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</row>
    <row r="38" spans="1:26" ht="12.75">
      <c r="A38" s="252"/>
      <c r="B38" s="265"/>
      <c r="C38" s="265"/>
      <c r="D38" s="265"/>
      <c r="E38" s="265"/>
      <c r="F38" s="265"/>
      <c r="G38" s="266"/>
      <c r="H38" s="267"/>
      <c r="I38" s="268"/>
      <c r="J38" s="259"/>
      <c r="K38" s="259"/>
      <c r="L38" s="259"/>
      <c r="M38" s="240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</row>
    <row r="39" spans="1:26" ht="12.75">
      <c r="A39" s="252"/>
      <c r="B39" s="265"/>
      <c r="C39" s="265"/>
      <c r="D39" s="265"/>
      <c r="E39" s="265"/>
      <c r="F39" s="265"/>
      <c r="G39" s="259"/>
      <c r="H39" s="259"/>
      <c r="I39" s="259"/>
      <c r="J39" s="259"/>
      <c r="K39" s="259"/>
      <c r="L39" s="259"/>
      <c r="M39" s="240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</row>
    <row r="40" spans="1:26" ht="12.75">
      <c r="A40" s="252"/>
      <c r="B40" s="265"/>
      <c r="C40" s="265"/>
      <c r="D40" s="265"/>
      <c r="E40" s="265"/>
      <c r="F40" s="265"/>
      <c r="G40" s="266"/>
      <c r="H40" s="267"/>
      <c r="I40" s="268"/>
      <c r="J40" s="259"/>
      <c r="K40" s="259"/>
      <c r="L40" s="259"/>
      <c r="M40" s="240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</row>
    <row r="41" spans="1:26" ht="12.75">
      <c r="A41" s="252"/>
      <c r="B41" s="261"/>
      <c r="C41" s="262"/>
      <c r="D41" s="262"/>
      <c r="E41" s="263"/>
      <c r="F41" s="263"/>
      <c r="G41" s="264"/>
      <c r="H41" s="259"/>
      <c r="I41" s="259"/>
      <c r="J41" s="259"/>
      <c r="K41" s="259"/>
      <c r="L41" s="260"/>
      <c r="M41" s="240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</row>
    <row r="42" spans="1:26" ht="12.75">
      <c r="A42" s="252"/>
      <c r="B42" s="265"/>
      <c r="C42" s="265"/>
      <c r="D42" s="265"/>
      <c r="E42" s="265"/>
      <c r="F42" s="265"/>
      <c r="G42" s="266"/>
      <c r="H42" s="267"/>
      <c r="I42" s="268"/>
      <c r="J42" s="259"/>
      <c r="K42" s="259"/>
      <c r="L42" s="259"/>
      <c r="M42" s="240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</row>
    <row r="43" spans="1:26" ht="12.75">
      <c r="A43" s="252"/>
      <c r="B43" s="265"/>
      <c r="C43" s="265"/>
      <c r="D43" s="265"/>
      <c r="E43" s="265"/>
      <c r="F43" s="265"/>
      <c r="G43" s="259"/>
      <c r="H43" s="259"/>
      <c r="I43" s="259"/>
      <c r="J43" s="259"/>
      <c r="K43" s="259"/>
      <c r="L43" s="259"/>
      <c r="M43" s="240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</row>
    <row r="44" spans="1:26" ht="12.75">
      <c r="A44" s="252"/>
      <c r="B44" s="265"/>
      <c r="C44" s="265"/>
      <c r="D44" s="265"/>
      <c r="E44" s="265"/>
      <c r="F44" s="265"/>
      <c r="G44" s="266"/>
      <c r="H44" s="267"/>
      <c r="I44" s="268"/>
      <c r="J44" s="259"/>
      <c r="K44" s="259"/>
      <c r="L44" s="259"/>
      <c r="M44" s="240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</row>
    <row r="45" spans="1:26" ht="12.75">
      <c r="A45" s="252"/>
      <c r="B45" s="261"/>
      <c r="C45" s="262"/>
      <c r="D45" s="262"/>
      <c r="E45" s="263"/>
      <c r="F45" s="263"/>
      <c r="G45" s="264"/>
      <c r="H45" s="259"/>
      <c r="I45" s="259"/>
      <c r="J45" s="259"/>
      <c r="K45" s="259"/>
      <c r="L45" s="260"/>
      <c r="M45" s="240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</row>
    <row r="46" spans="1:26" ht="12.75">
      <c r="A46" s="252"/>
      <c r="B46" s="265"/>
      <c r="C46" s="265"/>
      <c r="D46" s="265"/>
      <c r="E46" s="265"/>
      <c r="F46" s="265"/>
      <c r="G46" s="266"/>
      <c r="H46" s="267"/>
      <c r="I46" s="268"/>
      <c r="J46" s="259"/>
      <c r="K46" s="259"/>
      <c r="L46" s="259"/>
      <c r="M46" s="240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</row>
    <row r="47" spans="1:26" ht="12.75">
      <c r="A47" s="246"/>
      <c r="B47" s="271"/>
      <c r="C47" s="271"/>
      <c r="D47" s="271"/>
      <c r="E47" s="271"/>
      <c r="F47" s="271"/>
      <c r="G47" s="240"/>
      <c r="H47" s="240"/>
      <c r="I47" s="240"/>
      <c r="J47" s="240"/>
      <c r="K47" s="240"/>
      <c r="L47" s="240"/>
      <c r="M47" s="240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</row>
    <row r="48" spans="1:26" ht="12.75">
      <c r="A48" s="246"/>
      <c r="B48" s="271"/>
      <c r="C48" s="271"/>
      <c r="D48" s="271"/>
      <c r="E48" s="271"/>
      <c r="F48" s="271"/>
      <c r="G48" s="240"/>
      <c r="H48" s="240"/>
      <c r="I48" s="240"/>
      <c r="J48" s="240"/>
      <c r="K48" s="240"/>
      <c r="L48" s="240"/>
      <c r="M48" s="240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</row>
    <row r="49" spans="1:26" ht="12.75">
      <c r="A49" s="246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</row>
    <row r="50" spans="1:26" ht="12.75">
      <c r="A50" s="246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</row>
    <row r="51" spans="1:26" ht="12.75">
      <c r="A51" s="246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</row>
    <row r="52" spans="1:26" ht="12.75">
      <c r="A52" s="238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</row>
    <row r="53" spans="1:26" ht="12.75">
      <c r="A53" s="238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</row>
    <row r="54" spans="1:26" ht="12.75">
      <c r="A54" s="238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</row>
    <row r="55" spans="1:26" ht="12.75">
      <c r="A55" s="238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</row>
    <row r="56" spans="1:26" ht="12.75">
      <c r="A56" s="238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</row>
    <row r="57" spans="1:26" ht="12.75">
      <c r="A57" s="238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</row>
    <row r="58" spans="1:26" ht="12.75">
      <c r="A58" s="238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</row>
    <row r="59" spans="1:26" ht="12.75">
      <c r="A59" s="238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</row>
    <row r="60" spans="1:26" ht="12.75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</row>
    <row r="61" spans="1:26" ht="12.75">
      <c r="A61" s="238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</row>
    <row r="62" spans="1:26" ht="12.75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</row>
    <row r="63" spans="1:26" ht="12.75">
      <c r="A63" s="238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</row>
    <row r="64" spans="1:26" ht="12.75">
      <c r="A64" s="238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</row>
    <row r="65" spans="1:26" ht="12.75">
      <c r="A65" s="238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</row>
    <row r="66" spans="1:26" ht="12.75">
      <c r="A66" s="238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</row>
    <row r="67" spans="1:26" ht="12.75">
      <c r="A67" s="238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</row>
    <row r="68" spans="1:26" ht="12.75">
      <c r="A68" s="238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</row>
    <row r="69" spans="1:26" ht="12.75">
      <c r="A69" s="238"/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</row>
    <row r="70" spans="1:26" ht="12.75">
      <c r="A70" s="238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</row>
    <row r="71" spans="1:26" ht="12.75">
      <c r="A71" s="238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</row>
    <row r="72" spans="1:26" ht="12.75">
      <c r="A72" s="238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</row>
    <row r="73" spans="1:26" ht="12.75">
      <c r="A73" s="238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</row>
    <row r="74" spans="1:26" ht="12.75">
      <c r="A74" s="238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</row>
    <row r="75" spans="1:26" ht="12.75">
      <c r="A75" s="238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</row>
    <row r="76" spans="1:26" ht="12.75">
      <c r="A76" s="238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</row>
    <row r="77" spans="1:26" ht="12.75">
      <c r="A77" s="238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</row>
    <row r="78" spans="1:26" ht="12.75">
      <c r="A78" s="238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</row>
    <row r="79" spans="1:26" ht="12.75">
      <c r="A79" s="238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</row>
    <row r="80" spans="1:26" ht="12.75">
      <c r="A80" s="238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</row>
    <row r="81" spans="1:26" ht="12.75">
      <c r="A81" s="238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</row>
    <row r="82" spans="1:26" ht="12.75">
      <c r="A82" s="238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</row>
    <row r="83" spans="1:26" ht="12.75">
      <c r="A83" s="238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</row>
    <row r="84" spans="1:26" ht="12.75">
      <c r="A84" s="238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</row>
    <row r="85" spans="1:26" ht="12.75">
      <c r="A85" s="238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</row>
    <row r="86" spans="1:26" ht="12.75">
      <c r="A86" s="238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</row>
    <row r="87" spans="1:26" ht="12.75">
      <c r="A87" s="238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</row>
    <row r="88" spans="1:26" ht="12.75">
      <c r="A88" s="238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</row>
    <row r="89" spans="1:26" ht="12.75">
      <c r="A89" s="238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</row>
    <row r="90" spans="1:26" ht="12.75">
      <c r="A90" s="238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</row>
    <row r="91" spans="1:26" ht="12.75">
      <c r="A91" s="238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</row>
    <row r="92" spans="1:26" ht="12.75">
      <c r="A92" s="238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</row>
    <row r="93" spans="1:26" ht="12.75">
      <c r="A93" s="238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</row>
    <row r="94" spans="1:26" ht="12.75">
      <c r="A94" s="238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</row>
    <row r="95" spans="1:26" ht="12.75">
      <c r="A95" s="238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</row>
    <row r="96" spans="1:26" ht="12.75">
      <c r="A96" s="238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</row>
    <row r="97" spans="1:26" ht="12.75">
      <c r="A97" s="238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</row>
    <row r="98" spans="1:26" ht="12.75">
      <c r="A98" s="238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</row>
    <row r="99" spans="1:26" ht="12.75">
      <c r="A99" s="238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</row>
    <row r="100" spans="1:26" ht="12.75">
      <c r="A100" s="238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</row>
    <row r="101" spans="1:26" ht="12.75">
      <c r="A101" s="238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</row>
    <row r="102" spans="1:26" ht="12.75">
      <c r="A102" s="238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</row>
    <row r="103" spans="1:26" ht="12.75">
      <c r="A103" s="238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</row>
    <row r="104" spans="1:26" ht="12.75">
      <c r="A104" s="238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</row>
    <row r="105" spans="1:26" ht="12.75">
      <c r="A105" s="238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</row>
    <row r="106" spans="1:26" ht="12.75">
      <c r="A106" s="238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</row>
    <row r="107" spans="1:26" ht="12.75">
      <c r="A107" s="238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</row>
    <row r="108" spans="1:26" ht="12.75">
      <c r="A108" s="238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</row>
    <row r="109" spans="1:26" ht="12.75">
      <c r="A109" s="238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</row>
    <row r="110" spans="1:26" ht="12.75">
      <c r="A110" s="238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</row>
    <row r="111" spans="1:26" ht="12.75">
      <c r="A111" s="238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</row>
    <row r="112" spans="1:26" ht="12.75">
      <c r="A112" s="238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</row>
    <row r="113" spans="1:26" ht="12.75">
      <c r="A113" s="238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</row>
    <row r="114" spans="1:26" ht="12.75">
      <c r="A114" s="238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</row>
    <row r="115" spans="1:26" ht="12.75">
      <c r="A115" s="238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</row>
    <row r="116" spans="1:26" ht="12.75">
      <c r="A116" s="238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</row>
    <row r="117" spans="1:26" ht="12.75">
      <c r="A117" s="238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</row>
    <row r="118" spans="1:26" ht="12.75">
      <c r="A118" s="238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</row>
    <row r="119" spans="1:26" ht="12.75">
      <c r="A119" s="238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</row>
    <row r="120" spans="1:26" ht="12.75">
      <c r="A120" s="238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</row>
    <row r="121" spans="1:26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</row>
    <row r="122" spans="1:26" ht="12.75">
      <c r="A122" s="238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</row>
    <row r="123" spans="1:26" ht="12.75">
      <c r="A123" s="238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</row>
    <row r="124" spans="1:26" ht="12.75">
      <c r="A124" s="238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</row>
    <row r="125" spans="1:26" ht="12.75">
      <c r="A125" s="238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</row>
    <row r="126" spans="1:26" ht="12.75">
      <c r="A126" s="238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</row>
    <row r="127" spans="1:26" ht="12.75">
      <c r="A127" s="238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</row>
    <row r="128" spans="1:26" ht="12.75">
      <c r="A128" s="238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</row>
    <row r="129" spans="1:26" ht="12.75">
      <c r="A129" s="238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</row>
    <row r="130" spans="1:26" ht="12.75">
      <c r="A130" s="238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</row>
    <row r="131" spans="1:26" ht="12.75">
      <c r="A131" s="238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</row>
    <row r="132" spans="1:26" ht="12.75">
      <c r="A132" s="238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</row>
    <row r="133" spans="1:26" ht="12.75">
      <c r="A133" s="238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</row>
    <row r="134" spans="1:26" ht="12.75">
      <c r="A134" s="238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</row>
    <row r="135" spans="1:26" ht="12.75">
      <c r="A135" s="238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</row>
    <row r="136" spans="1:26" ht="12.75">
      <c r="A136" s="238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</row>
    <row r="137" spans="1:26" ht="12.75">
      <c r="A137" s="238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</row>
    <row r="138" spans="1:26" ht="12.75">
      <c r="A138" s="238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</row>
    <row r="139" spans="1:26" ht="12.75">
      <c r="A139" s="238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</row>
    <row r="140" spans="1:26" ht="12.75">
      <c r="A140" s="238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</row>
    <row r="141" spans="1:26" ht="12.75">
      <c r="A141" s="238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</row>
    <row r="142" spans="1:26" ht="12.75">
      <c r="A142" s="238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</row>
    <row r="143" spans="1:26" ht="12.75">
      <c r="A143" s="238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</row>
    <row r="144" spans="1:26" ht="12.75">
      <c r="A144" s="238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</row>
    <row r="145" spans="1:26" ht="12.75">
      <c r="A145" s="238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</row>
    <row r="146" spans="1:26" ht="12.75">
      <c r="A146" s="238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</row>
    <row r="147" spans="1:26" ht="12.75">
      <c r="A147" s="238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</row>
    <row r="148" spans="1:26" ht="12.75">
      <c r="A148" s="238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</row>
    <row r="149" spans="1:26" ht="12.75">
      <c r="A149" s="238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</row>
    <row r="150" spans="1:26" ht="12.75">
      <c r="A150" s="238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</row>
    <row r="151" spans="1:26" ht="12.75">
      <c r="A151" s="238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</row>
    <row r="152" spans="1:26" ht="12.75">
      <c r="A152" s="238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</row>
    <row r="153" spans="1:26" ht="12.75">
      <c r="A153" s="238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</row>
    <row r="154" spans="1:26" ht="12.75">
      <c r="A154" s="238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</row>
    <row r="155" spans="1:26" ht="12.75">
      <c r="A155" s="238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</row>
    <row r="156" spans="1:26" ht="12.75">
      <c r="A156" s="238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</row>
    <row r="157" spans="1:26" ht="12.75">
      <c r="A157" s="238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</row>
    <row r="158" spans="1:26" ht="12.75">
      <c r="A158" s="238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</row>
    <row r="159" spans="1:26" ht="12.75">
      <c r="A159" s="238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</row>
    <row r="160" spans="1:26" ht="12.75">
      <c r="A160" s="238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</row>
    <row r="161" spans="1:26" ht="12.75">
      <c r="A161" s="238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</row>
    <row r="162" spans="1:26" ht="12.75">
      <c r="A162" s="238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</row>
    <row r="163" spans="1:26" ht="12.75">
      <c r="A163" s="238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</row>
    <row r="164" spans="1:26" ht="12.75">
      <c r="A164" s="238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</row>
    <row r="165" spans="1:26" ht="12.75">
      <c r="A165" s="238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</row>
    <row r="166" spans="1:26" ht="12.75">
      <c r="A166" s="238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</row>
    <row r="167" spans="1:26" ht="12.75">
      <c r="A167" s="238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</row>
    <row r="168" spans="1:26" ht="12.75">
      <c r="A168" s="238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</row>
    <row r="169" spans="1:26" ht="12.75">
      <c r="A169" s="238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</row>
    <row r="170" spans="1:26" ht="12.75">
      <c r="A170" s="238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</row>
    <row r="171" spans="1:26" ht="12.75">
      <c r="A171" s="238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</row>
    <row r="172" spans="1:26" ht="12.75">
      <c r="A172" s="238"/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</row>
    <row r="173" spans="1:26" ht="12.75">
      <c r="A173" s="238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</row>
    <row r="174" spans="1:26" ht="12.75">
      <c r="A174" s="238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</row>
    <row r="175" spans="1:26" ht="12.75">
      <c r="A175" s="238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</row>
    <row r="176" spans="1:26" ht="12.75">
      <c r="A176" s="238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</row>
    <row r="177" spans="1:26" ht="12.75">
      <c r="A177" s="238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</row>
    <row r="178" spans="1:26" ht="12.75">
      <c r="A178" s="238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</row>
    <row r="179" spans="1:26" ht="12.75">
      <c r="A179" s="238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</row>
    <row r="180" spans="1:26" ht="12.75">
      <c r="A180" s="238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</row>
    <row r="181" spans="1:26" ht="12.75">
      <c r="A181" s="238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</row>
    <row r="182" spans="1:26" ht="12.75">
      <c r="A182" s="238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</row>
    <row r="183" spans="1:26" ht="12.75">
      <c r="A183" s="238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</row>
    <row r="184" spans="1:26" ht="12.75">
      <c r="A184" s="238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</row>
    <row r="185" spans="1:26" ht="12.75">
      <c r="A185" s="238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</row>
    <row r="186" spans="1:26" ht="12.75">
      <c r="A186" s="238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</row>
    <row r="187" spans="1:26" ht="12.75">
      <c r="A187" s="238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</row>
    <row r="188" spans="1:26" ht="12.75">
      <c r="A188" s="238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</row>
    <row r="189" spans="1:26" ht="12.75">
      <c r="A189" s="238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</row>
    <row r="190" spans="1:26" ht="12.75">
      <c r="A190" s="238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</row>
    <row r="191" spans="1:26" ht="12.75">
      <c r="A191" s="238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</row>
    <row r="192" spans="1:26" ht="12.75">
      <c r="A192" s="238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</row>
    <row r="193" spans="1:26" ht="12.75">
      <c r="A193" s="238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</row>
    <row r="194" spans="1:26" ht="12.75">
      <c r="A194" s="238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</row>
    <row r="195" spans="1:26" ht="12.75">
      <c r="A195" s="238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</row>
    <row r="196" spans="1:26" ht="12.75">
      <c r="A196" s="238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</row>
    <row r="197" spans="1:26" ht="12.75">
      <c r="A197" s="238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</row>
    <row r="198" spans="1:26" ht="12.75">
      <c r="A198" s="238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</row>
    <row r="199" spans="1:26" ht="12.75">
      <c r="A199" s="238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</row>
    <row r="200" spans="1:26" ht="12.75">
      <c r="A200" s="238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</row>
    <row r="201" spans="1:26" ht="12.75">
      <c r="A201" s="238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</row>
    <row r="202" spans="1:26" ht="12.75">
      <c r="A202" s="238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</row>
    <row r="203" spans="1:26" ht="12.75">
      <c r="A203" s="238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</row>
    <row r="204" spans="1:26" ht="12.75">
      <c r="A204" s="238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</row>
    <row r="205" spans="1:26" ht="12.75">
      <c r="A205" s="238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</row>
    <row r="206" spans="1:26" ht="12.75">
      <c r="A206" s="238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</row>
    <row r="207" spans="1:26" ht="12.75">
      <c r="A207" s="238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</row>
    <row r="208" spans="1:26" ht="12.75">
      <c r="A208" s="238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</row>
    <row r="209" spans="1:26" ht="12.75">
      <c r="A209" s="238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</row>
    <row r="210" spans="1:26" ht="12.75">
      <c r="A210" s="238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</row>
    <row r="211" spans="1:26" ht="12.75">
      <c r="A211" s="238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</row>
    <row r="212" spans="1:26" ht="12.75">
      <c r="A212" s="238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</row>
    <row r="213" spans="1:26" ht="12.75">
      <c r="A213" s="238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</row>
    <row r="214" spans="1:26" ht="12.75">
      <c r="A214" s="238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</row>
    <row r="215" spans="1:26" ht="12.75">
      <c r="A215" s="238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</row>
    <row r="216" spans="1:26" ht="12.75">
      <c r="A216" s="238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</row>
    <row r="217" spans="1:26" ht="12.75">
      <c r="A217" s="238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</row>
    <row r="218" spans="1:26" ht="12.75">
      <c r="A218" s="238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</row>
    <row r="219" spans="1:26" ht="12.75">
      <c r="A219" s="238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</row>
    <row r="220" spans="1:26" ht="12.75">
      <c r="A220" s="238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</row>
    <row r="221" spans="1:26" ht="12.75">
      <c r="A221" s="238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</row>
    <row r="222" spans="1:26" ht="12.75">
      <c r="A222" s="238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</row>
    <row r="223" spans="1:26" ht="12.75">
      <c r="A223" s="238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</row>
    <row r="224" spans="1:26" ht="12.75">
      <c r="A224" s="238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</row>
    <row r="225" spans="1:26" ht="12.75">
      <c r="A225" s="238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</row>
    <row r="226" spans="1:26" ht="12.75">
      <c r="A226" s="238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</row>
    <row r="227" spans="1:26" ht="12.75">
      <c r="A227" s="238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</row>
    <row r="228" spans="1:26" ht="12.75">
      <c r="A228" s="238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</row>
    <row r="229" spans="1:26" ht="12.75">
      <c r="A229" s="238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</row>
    <row r="230" spans="1:26" ht="12.75">
      <c r="A230" s="238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</row>
    <row r="231" spans="1:26" ht="12.75">
      <c r="A231" s="238"/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</row>
    <row r="232" spans="1:26" ht="12.75">
      <c r="A232" s="238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</row>
    <row r="233" spans="1:26" ht="12.75">
      <c r="A233" s="238"/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</row>
    <row r="234" spans="1:26" ht="12.75">
      <c r="A234" s="238"/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</row>
    <row r="235" spans="1:26" ht="12.75">
      <c r="A235" s="238"/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</row>
    <row r="236" spans="1:26" ht="12.75">
      <c r="A236" s="238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</row>
    <row r="237" spans="1:26" ht="12.75">
      <c r="A237" s="238"/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</row>
    <row r="238" spans="1:26" ht="12.75">
      <c r="A238" s="238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</row>
    <row r="239" spans="1:26" ht="12.75">
      <c r="A239" s="238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</row>
    <row r="240" spans="1:26" ht="12.75">
      <c r="A240" s="238"/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</row>
    <row r="241" spans="1:26" ht="12.75">
      <c r="A241" s="238"/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</row>
    <row r="242" spans="1:26" ht="12.75">
      <c r="A242" s="238"/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</row>
    <row r="243" spans="1:26" ht="12.75">
      <c r="A243" s="238"/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</row>
    <row r="244" spans="1:26" ht="12.75">
      <c r="A244" s="238"/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</row>
    <row r="245" spans="1:26" ht="12.75">
      <c r="A245" s="238"/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</row>
    <row r="246" spans="1:26" ht="12.75">
      <c r="A246" s="238"/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</row>
    <row r="247" spans="1:26" ht="12.75">
      <c r="A247" s="238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</row>
    <row r="248" spans="1:26" ht="12.75">
      <c r="A248" s="238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</row>
    <row r="249" spans="1:26" ht="12.75">
      <c r="A249" s="238"/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</row>
    <row r="250" spans="1:26" ht="12.75">
      <c r="A250" s="238"/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</row>
    <row r="251" spans="1:26" ht="12.75">
      <c r="A251" s="238"/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</row>
    <row r="252" spans="1:26" ht="12.75">
      <c r="A252" s="238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</row>
    <row r="253" spans="1:26" ht="12.75">
      <c r="A253" s="238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</row>
    <row r="254" spans="1:26" ht="12.75">
      <c r="A254" s="238"/>
      <c r="B254" s="239"/>
      <c r="C254" s="239"/>
      <c r="D254" s="239"/>
      <c r="E254" s="239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</row>
    <row r="255" spans="1:26" ht="12.75">
      <c r="A255" s="238"/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/>
    </row>
    <row r="256" spans="1:26" ht="12.75">
      <c r="A256" s="238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239"/>
    </row>
    <row r="257" spans="1:26" ht="12.75">
      <c r="A257" s="238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</row>
    <row r="258" spans="1:26" ht="12.75">
      <c r="A258" s="238"/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</row>
    <row r="259" spans="1:26" ht="12.75">
      <c r="A259" s="238"/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</row>
    <row r="260" spans="1:26" ht="12.75">
      <c r="A260" s="238"/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</row>
    <row r="261" spans="1:26" ht="12.75">
      <c r="A261" s="238"/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</row>
    <row r="262" spans="1:26" ht="12.75">
      <c r="A262" s="238"/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</row>
    <row r="263" spans="1:26" ht="12.75">
      <c r="A263" s="238"/>
      <c r="B263" s="239"/>
      <c r="C263" s="239"/>
      <c r="D263" s="239"/>
      <c r="E263" s="239"/>
      <c r="F263" s="239"/>
      <c r="G263" s="239"/>
      <c r="H263" s="239"/>
      <c r="I263" s="239"/>
      <c r="J263" s="239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</row>
    <row r="264" spans="1:26" ht="12.75">
      <c r="A264" s="238"/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</row>
    <row r="265" spans="1:26" ht="12.75">
      <c r="A265" s="238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</row>
    <row r="266" spans="1:26" ht="12.75">
      <c r="A266" s="238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</row>
    <row r="267" spans="1:26" ht="12.75">
      <c r="A267" s="238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</row>
    <row r="268" spans="1:26" ht="12.75">
      <c r="A268" s="238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</row>
    <row r="269" spans="1:26" ht="12.75">
      <c r="A269" s="238"/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</row>
    <row r="270" spans="1:26" ht="12.75">
      <c r="A270" s="238"/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39"/>
    </row>
    <row r="271" spans="1:26" ht="12.75">
      <c r="A271" s="238"/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9"/>
      <c r="Z271" s="239"/>
    </row>
    <row r="272" spans="1:26" ht="12.75">
      <c r="A272" s="238"/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  <c r="Z272" s="239"/>
    </row>
    <row r="273" spans="1:26" ht="12.75">
      <c r="A273" s="238"/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</row>
    <row r="274" spans="1:26" ht="12.75">
      <c r="A274" s="238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</row>
    <row r="275" spans="1:26" ht="12.75">
      <c r="A275" s="238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9"/>
      <c r="Z275" s="239"/>
    </row>
    <row r="276" spans="1:26" ht="12.75">
      <c r="A276" s="238"/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39"/>
      <c r="Z276" s="239"/>
    </row>
    <row r="277" spans="1:26" ht="12.75">
      <c r="A277" s="238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</row>
    <row r="278" spans="1:26" ht="12.75">
      <c r="A278" s="238"/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</row>
    <row r="279" spans="1:26" ht="12.75">
      <c r="A279" s="238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</row>
    <row r="280" spans="1:26" ht="12.75">
      <c r="A280" s="238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</row>
    <row r="281" spans="1:26" ht="12.75">
      <c r="A281" s="238"/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9"/>
      <c r="Z281" s="239"/>
    </row>
    <row r="282" spans="1:26" ht="12.75">
      <c r="A282" s="238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  <c r="Z282" s="239"/>
    </row>
    <row r="283" spans="1:26" ht="12.75">
      <c r="A283" s="238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39"/>
      <c r="Z283" s="239"/>
    </row>
    <row r="284" spans="1:26" ht="12.75">
      <c r="A284" s="238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9"/>
      <c r="Z284" s="239"/>
    </row>
    <row r="285" spans="1:26" ht="12.75">
      <c r="A285" s="238"/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39"/>
      <c r="Z285" s="239"/>
    </row>
    <row r="286" spans="1:26" ht="12.75">
      <c r="A286" s="238"/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39"/>
      <c r="Z286" s="239"/>
    </row>
    <row r="287" spans="1:26" ht="12.75">
      <c r="A287" s="238"/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9"/>
      <c r="Z287" s="239"/>
    </row>
    <row r="288" spans="1:26" ht="12.75">
      <c r="A288" s="238"/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39"/>
      <c r="Z288" s="239"/>
    </row>
    <row r="289" spans="1:26" ht="12.75">
      <c r="A289" s="238"/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39"/>
    </row>
    <row r="290" spans="1:26" ht="12.75">
      <c r="A290" s="238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39"/>
      <c r="Z290" s="239"/>
    </row>
    <row r="291" spans="1:26" ht="12.75">
      <c r="A291" s="238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39"/>
    </row>
    <row r="292" spans="1:26" ht="12.75">
      <c r="A292" s="238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</row>
    <row r="293" spans="1:26" ht="12.75">
      <c r="A293" s="238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9"/>
      <c r="Z293" s="239"/>
    </row>
    <row r="294" spans="1:26" ht="12.75">
      <c r="A294" s="238"/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  <c r="M294" s="239"/>
      <c r="N294" s="239"/>
      <c r="O294" s="239"/>
      <c r="P294" s="239"/>
      <c r="Q294" s="239"/>
      <c r="R294" s="239"/>
      <c r="S294" s="239"/>
      <c r="T294" s="239"/>
      <c r="U294" s="239"/>
      <c r="V294" s="239"/>
      <c r="W294" s="239"/>
      <c r="X294" s="239"/>
      <c r="Y294" s="239"/>
      <c r="Z294" s="239"/>
    </row>
    <row r="295" spans="1:26" ht="12.75">
      <c r="A295" s="238"/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</row>
    <row r="296" spans="1:26" ht="12.75">
      <c r="A296" s="238"/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9"/>
      <c r="Z296" s="239"/>
    </row>
    <row r="297" spans="1:26" ht="12.75">
      <c r="A297" s="238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39"/>
      <c r="Z297" s="239"/>
    </row>
    <row r="298" spans="1:26" ht="12.75">
      <c r="A298" s="238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9"/>
      <c r="Z298" s="239"/>
    </row>
    <row r="299" spans="1:26" ht="12.75">
      <c r="A299" s="238"/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39"/>
      <c r="Z299" s="239"/>
    </row>
    <row r="300" spans="1:26" ht="12.75">
      <c r="A300" s="238"/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39"/>
      <c r="Z300" s="239"/>
    </row>
    <row r="301" spans="1:26" ht="12.75">
      <c r="A301" s="238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</row>
    <row r="302" spans="1:26" ht="12.75">
      <c r="A302" s="238"/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39"/>
      <c r="Z302" s="239"/>
    </row>
    <row r="303" spans="1:26" ht="12.75">
      <c r="A303" s="238"/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9"/>
      <c r="Z303" s="239"/>
    </row>
    <row r="304" spans="1:26" ht="12.75">
      <c r="A304" s="238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239"/>
      <c r="N304" s="239"/>
      <c r="O304" s="239"/>
      <c r="P304" s="239"/>
      <c r="Q304" s="239"/>
      <c r="R304" s="239"/>
      <c r="S304" s="239"/>
      <c r="T304" s="239"/>
      <c r="U304" s="239"/>
      <c r="V304" s="239"/>
      <c r="W304" s="239"/>
      <c r="X304" s="239"/>
      <c r="Y304" s="239"/>
      <c r="Z304" s="239"/>
    </row>
    <row r="305" spans="1:26" ht="12.75">
      <c r="A305" s="238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39"/>
    </row>
    <row r="306" spans="1:26" ht="12.75">
      <c r="A306" s="238"/>
      <c r="B306" s="239"/>
      <c r="C306" s="239"/>
      <c r="D306" s="239"/>
      <c r="E306" s="239"/>
      <c r="F306" s="239"/>
      <c r="G306" s="239"/>
      <c r="H306" s="239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T306" s="239"/>
      <c r="U306" s="239"/>
      <c r="V306" s="239"/>
      <c r="W306" s="239"/>
      <c r="X306" s="239"/>
      <c r="Y306" s="239"/>
      <c r="Z306" s="239"/>
    </row>
    <row r="307" spans="1:26" ht="12.75">
      <c r="A307" s="238"/>
      <c r="B307" s="239"/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/>
      <c r="W307" s="239"/>
      <c r="X307" s="239"/>
      <c r="Y307" s="239"/>
      <c r="Z307" s="239"/>
    </row>
    <row r="308" spans="1:26" ht="12.75">
      <c r="A308" s="238"/>
      <c r="B308" s="239"/>
      <c r="C308" s="239"/>
      <c r="D308" s="239"/>
      <c r="E308" s="239"/>
      <c r="F308" s="239"/>
      <c r="G308" s="239"/>
      <c r="H308" s="239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239"/>
      <c r="Z308" s="239"/>
    </row>
    <row r="309" spans="1:26" ht="12.75">
      <c r="A309" s="238"/>
      <c r="B309" s="239"/>
      <c r="C309" s="239"/>
      <c r="D309" s="239"/>
      <c r="E309" s="239"/>
      <c r="F309" s="239"/>
      <c r="G309" s="239"/>
      <c r="H309" s="239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T309" s="239"/>
      <c r="U309" s="239"/>
      <c r="V309" s="239"/>
      <c r="W309" s="239"/>
      <c r="X309" s="239"/>
      <c r="Y309" s="239"/>
      <c r="Z309" s="239"/>
    </row>
    <row r="310" spans="1:26" ht="12.75">
      <c r="A310" s="238"/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</row>
    <row r="311" spans="1:26" ht="12.75">
      <c r="A311" s="238"/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  <c r="X311" s="239"/>
      <c r="Y311" s="239"/>
      <c r="Z311" s="239"/>
    </row>
    <row r="312" spans="1:26" ht="12.75">
      <c r="A312" s="238"/>
      <c r="B312" s="239"/>
      <c r="C312" s="239"/>
      <c r="D312" s="239"/>
      <c r="E312" s="239"/>
      <c r="F312" s="239"/>
      <c r="G312" s="239"/>
      <c r="H312" s="239"/>
      <c r="I312" s="239"/>
      <c r="J312" s="239"/>
      <c r="K312" s="239"/>
      <c r="L312" s="239"/>
      <c r="M312" s="239"/>
      <c r="N312" s="239"/>
      <c r="O312" s="239"/>
      <c r="P312" s="239"/>
      <c r="Q312" s="239"/>
      <c r="R312" s="239"/>
      <c r="S312" s="239"/>
      <c r="T312" s="239"/>
      <c r="U312" s="239"/>
      <c r="V312" s="239"/>
      <c r="W312" s="239"/>
      <c r="X312" s="239"/>
      <c r="Y312" s="239"/>
      <c r="Z312" s="239"/>
    </row>
    <row r="313" spans="1:26" ht="12.75">
      <c r="A313" s="238"/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  <c r="M313" s="239"/>
      <c r="N313" s="239"/>
      <c r="O313" s="239"/>
      <c r="P313" s="239"/>
      <c r="Q313" s="239"/>
      <c r="R313" s="239"/>
      <c r="S313" s="239"/>
      <c r="T313" s="239"/>
      <c r="U313" s="239"/>
      <c r="V313" s="239"/>
      <c r="W313" s="239"/>
      <c r="X313" s="239"/>
      <c r="Y313" s="239"/>
      <c r="Z313" s="239"/>
    </row>
    <row r="314" spans="1:26" ht="12.75">
      <c r="A314" s="238"/>
      <c r="B314" s="239"/>
      <c r="C314" s="239"/>
      <c r="D314" s="239"/>
      <c r="E314" s="239"/>
      <c r="F314" s="239"/>
      <c r="G314" s="239"/>
      <c r="H314" s="239"/>
      <c r="I314" s="239"/>
      <c r="J314" s="239"/>
      <c r="K314" s="239"/>
      <c r="L314" s="239"/>
      <c r="M314" s="239"/>
      <c r="N314" s="239"/>
      <c r="O314" s="239"/>
      <c r="P314" s="239"/>
      <c r="Q314" s="239"/>
      <c r="R314" s="239"/>
      <c r="S314" s="239"/>
      <c r="T314" s="239"/>
      <c r="U314" s="239"/>
      <c r="V314" s="239"/>
      <c r="W314" s="239"/>
      <c r="X314" s="239"/>
      <c r="Y314" s="239"/>
      <c r="Z314" s="239"/>
    </row>
    <row r="315" spans="1:26" ht="12.75">
      <c r="A315" s="238"/>
      <c r="B315" s="239"/>
      <c r="C315" s="239"/>
      <c r="D315" s="239"/>
      <c r="E315" s="239"/>
      <c r="F315" s="239"/>
      <c r="G315" s="239"/>
      <c r="H315" s="239"/>
      <c r="I315" s="239"/>
      <c r="J315" s="239"/>
      <c r="K315" s="239"/>
      <c r="L315" s="239"/>
      <c r="M315" s="239"/>
      <c r="N315" s="239"/>
      <c r="O315" s="239"/>
      <c r="P315" s="239"/>
      <c r="Q315" s="239"/>
      <c r="R315" s="239"/>
      <c r="S315" s="239"/>
      <c r="T315" s="239"/>
      <c r="U315" s="239"/>
      <c r="V315" s="239"/>
      <c r="W315" s="239"/>
      <c r="X315" s="239"/>
      <c r="Y315" s="239"/>
      <c r="Z315" s="239"/>
    </row>
    <row r="316" spans="1:26" ht="12.75">
      <c r="A316" s="238"/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</row>
    <row r="317" spans="1:26" ht="12.75">
      <c r="A317" s="238"/>
      <c r="B317" s="239"/>
      <c r="C317" s="239"/>
      <c r="D317" s="239"/>
      <c r="E317" s="239"/>
      <c r="F317" s="239"/>
      <c r="G317" s="239"/>
      <c r="H317" s="239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</row>
    <row r="318" spans="1:26" ht="12.75">
      <c r="A318" s="238"/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  <c r="M318" s="239"/>
      <c r="N318" s="239"/>
      <c r="O318" s="239"/>
      <c r="P318" s="239"/>
      <c r="Q318" s="239"/>
      <c r="R318" s="239"/>
      <c r="S318" s="239"/>
      <c r="T318" s="239"/>
      <c r="U318" s="239"/>
      <c r="V318" s="239"/>
      <c r="W318" s="239"/>
      <c r="X318" s="239"/>
      <c r="Y318" s="239"/>
      <c r="Z318" s="239"/>
    </row>
    <row r="319" spans="1:26" ht="12.75">
      <c r="A319" s="238"/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</row>
    <row r="320" spans="1:26" ht="12.75">
      <c r="A320" s="238"/>
      <c r="B320" s="239"/>
      <c r="C320" s="239"/>
      <c r="D320" s="239"/>
      <c r="E320" s="239"/>
      <c r="F320" s="239"/>
      <c r="G320" s="239"/>
      <c r="H320" s="239"/>
      <c r="I320" s="239"/>
      <c r="J320" s="239"/>
      <c r="K320" s="239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</row>
    <row r="321" spans="1:26" ht="12.75">
      <c r="A321" s="238"/>
      <c r="B321" s="239"/>
      <c r="C321" s="239"/>
      <c r="D321" s="239"/>
      <c r="E321" s="239"/>
      <c r="F321" s="239"/>
      <c r="G321" s="239"/>
      <c r="H321" s="239"/>
      <c r="I321" s="239"/>
      <c r="J321" s="239"/>
      <c r="K321" s="239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239"/>
    </row>
    <row r="322" spans="1:26" ht="12.75">
      <c r="A322" s="238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39"/>
    </row>
    <row r="323" spans="1:26" ht="12.75">
      <c r="A323" s="238"/>
      <c r="B323" s="239"/>
      <c r="C323" s="239"/>
      <c r="D323" s="239"/>
      <c r="E323" s="239"/>
      <c r="F323" s="239"/>
      <c r="G323" s="239"/>
      <c r="H323" s="239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</row>
    <row r="324" spans="1:26" ht="12.75">
      <c r="A324" s="238"/>
      <c r="B324" s="239"/>
      <c r="C324" s="239"/>
      <c r="D324" s="239"/>
      <c r="E324" s="239"/>
      <c r="F324" s="239"/>
      <c r="G324" s="239"/>
      <c r="H324" s="239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9"/>
      <c r="Z324" s="239"/>
    </row>
    <row r="325" spans="1:26" ht="12.75">
      <c r="A325" s="238"/>
      <c r="B325" s="239"/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/>
    </row>
    <row r="326" spans="1:26" ht="12.75">
      <c r="A326" s="238"/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</row>
    <row r="327" spans="1:26" ht="12.75">
      <c r="A327" s="238"/>
      <c r="B327" s="239"/>
      <c r="C327" s="239"/>
      <c r="D327" s="239"/>
      <c r="E327" s="239"/>
      <c r="F327" s="239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</row>
    <row r="328" spans="1:26" ht="12.75">
      <c r="A328" s="238"/>
      <c r="B328" s="239"/>
      <c r="C328" s="239"/>
      <c r="D328" s="239"/>
      <c r="E328" s="239"/>
      <c r="F328" s="239"/>
      <c r="G328" s="239"/>
      <c r="H328" s="239"/>
      <c r="I328" s="239"/>
      <c r="J328" s="239"/>
      <c r="K328" s="239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9"/>
      <c r="Z328" s="239"/>
    </row>
    <row r="329" spans="1:26" ht="12.75">
      <c r="A329" s="238"/>
      <c r="B329" s="239"/>
      <c r="C329" s="239"/>
      <c r="D329" s="239"/>
      <c r="E329" s="239"/>
      <c r="F329" s="239"/>
      <c r="G329" s="239"/>
      <c r="H329" s="239"/>
      <c r="I329" s="239"/>
      <c r="J329" s="239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</row>
    <row r="330" spans="1:26" ht="12.75">
      <c r="A330" s="238"/>
      <c r="B330" s="239"/>
      <c r="C330" s="239"/>
      <c r="D330" s="239"/>
      <c r="E330" s="239"/>
      <c r="F330" s="239"/>
      <c r="G330" s="239"/>
      <c r="H330" s="239"/>
      <c r="I330" s="239"/>
      <c r="J330" s="239"/>
      <c r="K330" s="239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239"/>
    </row>
    <row r="331" spans="1:26" ht="12.75">
      <c r="A331" s="238"/>
      <c r="B331" s="239"/>
      <c r="C331" s="239"/>
      <c r="D331" s="239"/>
      <c r="E331" s="239"/>
      <c r="F331" s="239"/>
      <c r="G331" s="239"/>
      <c r="H331" s="239"/>
      <c r="I331" s="239"/>
      <c r="J331" s="239"/>
      <c r="K331" s="239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239"/>
      <c r="Z331" s="239"/>
    </row>
    <row r="332" spans="1:26" ht="12.75">
      <c r="A332" s="238"/>
      <c r="B332" s="239"/>
      <c r="C332" s="239"/>
      <c r="D332" s="239"/>
      <c r="E332" s="239"/>
      <c r="F332" s="239"/>
      <c r="G332" s="239"/>
      <c r="H332" s="239"/>
      <c r="I332" s="239"/>
      <c r="J332" s="239"/>
      <c r="K332" s="239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  <c r="Z332" s="239"/>
    </row>
    <row r="333" spans="1:26" ht="12.75">
      <c r="A333" s="238"/>
      <c r="B333" s="239"/>
      <c r="C333" s="239"/>
      <c r="D333" s="239"/>
      <c r="E333" s="239"/>
      <c r="F333" s="239"/>
      <c r="G333" s="239"/>
      <c r="H333" s="239"/>
      <c r="I333" s="239"/>
      <c r="J333" s="239"/>
      <c r="K333" s="239"/>
      <c r="L333" s="239"/>
      <c r="M333" s="239"/>
      <c r="N333" s="239"/>
      <c r="O333" s="239"/>
      <c r="P333" s="239"/>
      <c r="Q333" s="239"/>
      <c r="R333" s="239"/>
      <c r="S333" s="239"/>
      <c r="T333" s="239"/>
      <c r="U333" s="239"/>
      <c r="V333" s="239"/>
      <c r="W333" s="239"/>
      <c r="X333" s="239"/>
      <c r="Y333" s="239"/>
      <c r="Z333" s="239"/>
    </row>
    <row r="334" spans="1:26" ht="12.75">
      <c r="A334" s="238"/>
      <c r="B334" s="239"/>
      <c r="C334" s="239"/>
      <c r="D334" s="239"/>
      <c r="E334" s="239"/>
      <c r="F334" s="239"/>
      <c r="G334" s="239"/>
      <c r="H334" s="239"/>
      <c r="I334" s="239"/>
      <c r="J334" s="239"/>
      <c r="K334" s="239"/>
      <c r="L334" s="239"/>
      <c r="M334" s="239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  <c r="Z334" s="239"/>
    </row>
    <row r="335" spans="1:26" ht="12.75">
      <c r="A335" s="238"/>
      <c r="B335" s="239"/>
      <c r="C335" s="239"/>
      <c r="D335" s="239"/>
      <c r="E335" s="239"/>
      <c r="F335" s="239"/>
      <c r="G335" s="239"/>
      <c r="H335" s="239"/>
      <c r="I335" s="239"/>
      <c r="J335" s="239"/>
      <c r="K335" s="239"/>
      <c r="L335" s="239"/>
      <c r="M335" s="239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Z335" s="239"/>
    </row>
    <row r="336" spans="1:26" ht="12.75">
      <c r="A336" s="238"/>
      <c r="B336" s="239"/>
      <c r="C336" s="239"/>
      <c r="D336" s="239"/>
      <c r="E336" s="239"/>
      <c r="F336" s="239"/>
      <c r="G336" s="239"/>
      <c r="H336" s="239"/>
      <c r="I336" s="239"/>
      <c r="J336" s="239"/>
      <c r="K336" s="239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Z336" s="239"/>
    </row>
    <row r="337" spans="1:26" ht="12.75">
      <c r="A337" s="238"/>
      <c r="B337" s="239"/>
      <c r="C337" s="239"/>
      <c r="D337" s="239"/>
      <c r="E337" s="239"/>
      <c r="F337" s="239"/>
      <c r="G337" s="239"/>
      <c r="H337" s="239"/>
      <c r="I337" s="239"/>
      <c r="J337" s="239"/>
      <c r="K337" s="239"/>
      <c r="L337" s="239"/>
      <c r="M337" s="239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Z337" s="239"/>
    </row>
    <row r="338" spans="1:26" ht="12.75">
      <c r="A338" s="238"/>
      <c r="B338" s="239"/>
      <c r="C338" s="239"/>
      <c r="D338" s="239"/>
      <c r="E338" s="239"/>
      <c r="F338" s="239"/>
      <c r="G338" s="239"/>
      <c r="H338" s="239"/>
      <c r="I338" s="239"/>
      <c r="J338" s="239"/>
      <c r="K338" s="239"/>
      <c r="L338" s="239"/>
      <c r="M338" s="239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Z338" s="239"/>
    </row>
    <row r="339" spans="1:26" ht="12.75">
      <c r="A339" s="238"/>
      <c r="B339" s="239"/>
      <c r="C339" s="239"/>
      <c r="D339" s="239"/>
      <c r="E339" s="239"/>
      <c r="F339" s="239"/>
      <c r="G339" s="239"/>
      <c r="H339" s="239"/>
      <c r="I339" s="239"/>
      <c r="J339" s="239"/>
      <c r="K339" s="239"/>
      <c r="L339" s="239"/>
      <c r="M339" s="239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Z339" s="239"/>
    </row>
    <row r="340" spans="1:26" ht="12.75">
      <c r="A340" s="238"/>
      <c r="B340" s="239"/>
      <c r="C340" s="239"/>
      <c r="D340" s="239"/>
      <c r="E340" s="239"/>
      <c r="F340" s="239"/>
      <c r="G340" s="239"/>
      <c r="H340" s="239"/>
      <c r="I340" s="239"/>
      <c r="J340" s="239"/>
      <c r="K340" s="239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239"/>
      <c r="Z340" s="239"/>
    </row>
    <row r="341" spans="1:26" ht="12.75">
      <c r="A341" s="238"/>
      <c r="B341" s="239"/>
      <c r="C341" s="239"/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  <c r="Z341" s="239"/>
    </row>
    <row r="342" spans="1:26" ht="12.75">
      <c r="A342" s="238"/>
      <c r="B342" s="239"/>
      <c r="C342" s="239"/>
      <c r="D342" s="239"/>
      <c r="E342" s="239"/>
      <c r="F342" s="239"/>
      <c r="G342" s="239"/>
      <c r="H342" s="239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Z342" s="239"/>
    </row>
    <row r="343" spans="1:26" ht="12.75">
      <c r="A343" s="238"/>
      <c r="B343" s="239"/>
      <c r="C343" s="239"/>
      <c r="D343" s="239"/>
      <c r="E343" s="239"/>
      <c r="F343" s="239"/>
      <c r="G343" s="239"/>
      <c r="H343" s="239"/>
      <c r="I343" s="239"/>
      <c r="J343" s="239"/>
      <c r="K343" s="239"/>
      <c r="L343" s="239"/>
      <c r="M343" s="239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Z343" s="239"/>
    </row>
    <row r="344" spans="1:26" ht="12.75">
      <c r="A344" s="238"/>
      <c r="B344" s="239"/>
      <c r="C344" s="239"/>
      <c r="D344" s="239"/>
      <c r="E344" s="239"/>
      <c r="F344" s="239"/>
      <c r="G344" s="239"/>
      <c r="H344" s="239"/>
      <c r="I344" s="239"/>
      <c r="J344" s="239"/>
      <c r="K344" s="239"/>
      <c r="L344" s="239"/>
      <c r="M344" s="239"/>
      <c r="N344" s="239"/>
      <c r="O344" s="239"/>
      <c r="P344" s="239"/>
      <c r="Q344" s="239"/>
      <c r="R344" s="239"/>
      <c r="S344" s="239"/>
      <c r="T344" s="239"/>
      <c r="U344" s="239"/>
      <c r="V344" s="239"/>
      <c r="W344" s="239"/>
      <c r="X344" s="239"/>
      <c r="Y344" s="239"/>
      <c r="Z344" s="239"/>
    </row>
    <row r="345" spans="1:26" ht="12.75">
      <c r="A345" s="238"/>
      <c r="B345" s="239"/>
      <c r="C345" s="239"/>
      <c r="D345" s="239"/>
      <c r="E345" s="239"/>
      <c r="F345" s="239"/>
      <c r="G345" s="239"/>
      <c r="H345" s="239"/>
      <c r="I345" s="239"/>
      <c r="J345" s="239"/>
      <c r="K345" s="239"/>
      <c r="L345" s="239"/>
      <c r="M345" s="239"/>
      <c r="N345" s="239"/>
      <c r="O345" s="239"/>
      <c r="P345" s="239"/>
      <c r="Q345" s="239"/>
      <c r="R345" s="239"/>
      <c r="S345" s="239"/>
      <c r="T345" s="239"/>
      <c r="U345" s="239"/>
      <c r="V345" s="239"/>
      <c r="W345" s="239"/>
      <c r="X345" s="239"/>
      <c r="Y345" s="239"/>
      <c r="Z345" s="239"/>
    </row>
    <row r="346" spans="1:26" ht="12.75">
      <c r="A346" s="238"/>
      <c r="B346" s="239"/>
      <c r="C346" s="23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</row>
    <row r="347" spans="1:26" ht="12.75">
      <c r="A347" s="238"/>
      <c r="B347" s="239"/>
      <c r="C347" s="239"/>
      <c r="D347" s="239"/>
      <c r="E347" s="239"/>
      <c r="F347" s="239"/>
      <c r="G347" s="239"/>
      <c r="H347" s="239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T347" s="239"/>
      <c r="U347" s="239"/>
      <c r="V347" s="239"/>
      <c r="W347" s="239"/>
      <c r="X347" s="239"/>
      <c r="Y347" s="239"/>
      <c r="Z347" s="239"/>
    </row>
    <row r="348" spans="1:26" ht="12.75">
      <c r="A348" s="238"/>
      <c r="B348" s="239"/>
      <c r="C348" s="239"/>
      <c r="D348" s="239"/>
      <c r="E348" s="239"/>
      <c r="F348" s="239"/>
      <c r="G348" s="239"/>
      <c r="H348" s="239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T348" s="239"/>
      <c r="U348" s="239"/>
      <c r="V348" s="239"/>
      <c r="W348" s="239"/>
      <c r="X348" s="239"/>
      <c r="Y348" s="239"/>
      <c r="Z348" s="239"/>
    </row>
    <row r="349" spans="1:26" ht="12.75">
      <c r="A349" s="238"/>
      <c r="B349" s="239"/>
      <c r="C349" s="239"/>
      <c r="D349" s="239"/>
      <c r="E349" s="239"/>
      <c r="F349" s="239"/>
      <c r="G349" s="239"/>
      <c r="H349" s="239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39"/>
      <c r="Z349" s="239"/>
    </row>
    <row r="350" spans="1:26" ht="12.75">
      <c r="A350" s="238"/>
      <c r="B350" s="239"/>
      <c r="C350" s="239"/>
      <c r="D350" s="239"/>
      <c r="E350" s="239"/>
      <c r="F350" s="239"/>
      <c r="G350" s="239"/>
      <c r="H350" s="239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239"/>
      <c r="Z350" s="239"/>
    </row>
    <row r="351" spans="1:26" ht="12.75">
      <c r="A351" s="238"/>
      <c r="B351" s="239"/>
      <c r="C351" s="239"/>
      <c r="D351" s="239"/>
      <c r="E351" s="239"/>
      <c r="F351" s="239"/>
      <c r="G351" s="239"/>
      <c r="H351" s="239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T351" s="239"/>
      <c r="U351" s="239"/>
      <c r="V351" s="239"/>
      <c r="W351" s="239"/>
      <c r="X351" s="239"/>
      <c r="Y351" s="239"/>
      <c r="Z351" s="239"/>
    </row>
    <row r="352" spans="1:26" ht="12.75">
      <c r="A352" s="238"/>
      <c r="B352" s="239"/>
      <c r="C352" s="239"/>
      <c r="D352" s="239"/>
      <c r="E352" s="239"/>
      <c r="F352" s="239"/>
      <c r="G352" s="239"/>
      <c r="H352" s="239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T352" s="239"/>
      <c r="U352" s="239"/>
      <c r="V352" s="239"/>
      <c r="W352" s="239"/>
      <c r="X352" s="239"/>
      <c r="Y352" s="239"/>
      <c r="Z352" s="239"/>
    </row>
    <row r="353" spans="1:26" ht="12.75">
      <c r="A353" s="238"/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  <c r="M353" s="239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  <c r="Z353" s="239"/>
    </row>
    <row r="354" spans="1:26" ht="12.75">
      <c r="A354" s="238"/>
      <c r="B354" s="239"/>
      <c r="C354" s="239"/>
      <c r="D354" s="239"/>
      <c r="E354" s="239"/>
      <c r="F354" s="239"/>
      <c r="G354" s="239"/>
      <c r="H354" s="239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T354" s="239"/>
      <c r="U354" s="239"/>
      <c r="V354" s="239"/>
      <c r="W354" s="239"/>
      <c r="X354" s="239"/>
      <c r="Y354" s="239"/>
      <c r="Z354" s="239"/>
    </row>
    <row r="355" spans="1:26" ht="12.75">
      <c r="A355" s="238"/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  <c r="Z355" s="239"/>
    </row>
    <row r="356" spans="1:26" ht="12.75">
      <c r="A356" s="238"/>
      <c r="B356" s="239"/>
      <c r="C356" s="239"/>
      <c r="D356" s="239"/>
      <c r="E356" s="239"/>
      <c r="F356" s="239"/>
      <c r="G356" s="239"/>
      <c r="H356" s="239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U356" s="239"/>
      <c r="V356" s="239"/>
      <c r="W356" s="239"/>
      <c r="X356" s="239"/>
      <c r="Y356" s="239"/>
      <c r="Z356" s="239"/>
    </row>
    <row r="357" spans="1:26" ht="12.75">
      <c r="A357" s="238"/>
      <c r="B357" s="239"/>
      <c r="C357" s="239"/>
      <c r="D357" s="239"/>
      <c r="E357" s="239"/>
      <c r="F357" s="239"/>
      <c r="G357" s="239"/>
      <c r="H357" s="239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39"/>
      <c r="Z357" s="239"/>
    </row>
    <row r="358" spans="1:26" ht="12.75">
      <c r="A358" s="238"/>
      <c r="B358" s="239"/>
      <c r="C358" s="239"/>
      <c r="D358" s="239"/>
      <c r="E358" s="239"/>
      <c r="F358" s="239"/>
      <c r="G358" s="239"/>
      <c r="H358" s="239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T358" s="239"/>
      <c r="U358" s="239"/>
      <c r="V358" s="239"/>
      <c r="W358" s="239"/>
      <c r="X358" s="239"/>
      <c r="Y358" s="239"/>
      <c r="Z358" s="239"/>
    </row>
    <row r="359" spans="1:26" ht="12.75">
      <c r="A359" s="238"/>
      <c r="B359" s="239"/>
      <c r="C359" s="239"/>
      <c r="D359" s="239"/>
      <c r="E359" s="239"/>
      <c r="F359" s="239"/>
      <c r="G359" s="239"/>
      <c r="H359" s="239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T359" s="239"/>
      <c r="U359" s="239"/>
      <c r="V359" s="239"/>
      <c r="W359" s="239"/>
      <c r="X359" s="239"/>
      <c r="Y359" s="239"/>
      <c r="Z359" s="239"/>
    </row>
    <row r="360" spans="1:26" ht="12.75">
      <c r="A360" s="238"/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</row>
    <row r="361" spans="1:26" ht="12.75">
      <c r="A361" s="238"/>
      <c r="B361" s="239"/>
      <c r="C361" s="239"/>
      <c r="D361" s="239"/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</row>
    <row r="362" spans="1:26" ht="12.75">
      <c r="A362" s="238"/>
      <c r="B362" s="239"/>
      <c r="C362" s="239"/>
      <c r="D362" s="239"/>
      <c r="E362" s="239"/>
      <c r="F362" s="239"/>
      <c r="G362" s="239"/>
      <c r="H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T362" s="239"/>
      <c r="U362" s="239"/>
      <c r="V362" s="239"/>
      <c r="W362" s="239"/>
      <c r="X362" s="239"/>
      <c r="Y362" s="239"/>
      <c r="Z362" s="239"/>
    </row>
    <row r="363" spans="1:26" ht="12.75">
      <c r="A363" s="238"/>
      <c r="B363" s="239"/>
      <c r="C363" s="239"/>
      <c r="D363" s="239"/>
      <c r="E363" s="239"/>
      <c r="F363" s="239"/>
      <c r="G363" s="239"/>
      <c r="H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T363" s="239"/>
      <c r="U363" s="239"/>
      <c r="V363" s="239"/>
      <c r="W363" s="239"/>
      <c r="X363" s="239"/>
      <c r="Y363" s="239"/>
      <c r="Z363" s="239"/>
    </row>
    <row r="364" spans="1:26" ht="12.75">
      <c r="A364" s="238"/>
      <c r="B364" s="239"/>
      <c r="C364" s="239"/>
      <c r="D364" s="239"/>
      <c r="E364" s="239"/>
      <c r="F364" s="239"/>
      <c r="G364" s="239"/>
      <c r="H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39"/>
      <c r="X364" s="239"/>
      <c r="Y364" s="239"/>
      <c r="Z364" s="239"/>
    </row>
    <row r="365" spans="1:26" ht="12.75">
      <c r="A365" s="238"/>
      <c r="B365" s="239"/>
      <c r="C365" s="239"/>
      <c r="D365" s="239"/>
      <c r="E365" s="239"/>
      <c r="F365" s="239"/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39"/>
      <c r="Y365" s="239"/>
      <c r="Z365" s="239"/>
    </row>
    <row r="366" spans="1:26" ht="12.75">
      <c r="A366" s="238"/>
      <c r="B366" s="239"/>
      <c r="C366" s="239"/>
      <c r="D366" s="239"/>
      <c r="E366" s="239"/>
      <c r="F366" s="239"/>
      <c r="G366" s="239"/>
      <c r="H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T366" s="239"/>
      <c r="U366" s="239"/>
      <c r="V366" s="239"/>
      <c r="W366" s="239"/>
      <c r="X366" s="239"/>
      <c r="Y366" s="239"/>
      <c r="Z366" s="239"/>
    </row>
    <row r="367" spans="1:26" ht="12.75">
      <c r="A367" s="238"/>
      <c r="B367" s="239"/>
      <c r="C367" s="239"/>
      <c r="D367" s="239"/>
      <c r="E367" s="239"/>
      <c r="F367" s="239"/>
      <c r="G367" s="239"/>
      <c r="H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T367" s="239"/>
      <c r="U367" s="239"/>
      <c r="V367" s="239"/>
      <c r="W367" s="239"/>
      <c r="X367" s="239"/>
      <c r="Y367" s="239"/>
      <c r="Z367" s="239"/>
    </row>
    <row r="368" spans="1:26" ht="12.75">
      <c r="A368" s="238"/>
      <c r="B368" s="239"/>
      <c r="C368" s="239"/>
      <c r="D368" s="239"/>
      <c r="E368" s="239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</row>
    <row r="369" spans="1:26" ht="12.75">
      <c r="A369" s="238"/>
      <c r="B369" s="239"/>
      <c r="C369" s="239"/>
      <c r="D369" s="239"/>
      <c r="E369" s="239"/>
      <c r="F369" s="239"/>
      <c r="G369" s="239"/>
      <c r="H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  <c r="Z369" s="239"/>
    </row>
    <row r="370" spans="1:26" ht="12.75">
      <c r="A370" s="238"/>
      <c r="B370" s="239"/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</row>
    <row r="371" spans="1:26" ht="12.75">
      <c r="A371" s="238"/>
      <c r="B371" s="23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</row>
    <row r="372" spans="1:26" ht="12.75">
      <c r="A372" s="238"/>
      <c r="B372" s="239"/>
      <c r="C372" s="239"/>
      <c r="D372" s="239"/>
      <c r="E372" s="239"/>
      <c r="F372" s="239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39"/>
      <c r="Z372" s="239"/>
    </row>
    <row r="373" spans="1:26" ht="12.75">
      <c r="A373" s="238"/>
      <c r="B373" s="239"/>
      <c r="C373" s="239"/>
      <c r="D373" s="239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</row>
    <row r="374" spans="1:26" ht="12.75">
      <c r="A374" s="238"/>
      <c r="B374" s="239"/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</row>
    <row r="375" spans="1:26" ht="12.75">
      <c r="A375" s="238"/>
      <c r="B375" s="239"/>
      <c r="C375" s="239"/>
      <c r="D375" s="239"/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</row>
    <row r="376" spans="1:26" ht="12.75">
      <c r="A376" s="238"/>
      <c r="B376" s="239"/>
      <c r="C376" s="239"/>
      <c r="D376" s="239"/>
      <c r="E376" s="239"/>
      <c r="F376" s="239"/>
      <c r="G376" s="239"/>
      <c r="H376" s="239"/>
      <c r="I376" s="239"/>
      <c r="J376" s="239"/>
      <c r="K376" s="239"/>
      <c r="L376" s="239"/>
      <c r="M376" s="239"/>
      <c r="N376" s="239"/>
      <c r="O376" s="239"/>
      <c r="P376" s="239"/>
      <c r="Q376" s="239"/>
      <c r="R376" s="239"/>
      <c r="S376" s="239"/>
      <c r="T376" s="239"/>
      <c r="U376" s="239"/>
      <c r="V376" s="239"/>
      <c r="W376" s="239"/>
      <c r="X376" s="239"/>
      <c r="Y376" s="239"/>
      <c r="Z376" s="239"/>
    </row>
    <row r="377" spans="1:26" ht="12.75">
      <c r="A377" s="238"/>
      <c r="B377" s="239"/>
      <c r="C377" s="239"/>
      <c r="D377" s="239"/>
      <c r="E377" s="239"/>
      <c r="F377" s="239"/>
      <c r="G377" s="239"/>
      <c r="H377" s="239"/>
      <c r="I377" s="239"/>
      <c r="J377" s="239"/>
      <c r="K377" s="239"/>
      <c r="L377" s="239"/>
      <c r="M377" s="239"/>
      <c r="N377" s="239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</row>
    <row r="378" spans="1:26" ht="12.75">
      <c r="A378" s="238"/>
      <c r="B378" s="239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</row>
    <row r="379" spans="1:26" ht="12.75">
      <c r="A379" s="238"/>
      <c r="B379" s="239"/>
      <c r="C379" s="239"/>
      <c r="D379" s="239"/>
      <c r="E379" s="239"/>
      <c r="F379" s="239"/>
      <c r="G379" s="239"/>
      <c r="H379" s="239"/>
      <c r="I379" s="239"/>
      <c r="J379" s="239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</row>
    <row r="380" spans="1:26" ht="12.75">
      <c r="A380" s="238"/>
      <c r="B380" s="239"/>
      <c r="C380" s="239"/>
      <c r="D380" s="239"/>
      <c r="E380" s="239"/>
      <c r="F380" s="239"/>
      <c r="G380" s="239"/>
      <c r="H380" s="239"/>
      <c r="I380" s="239"/>
      <c r="J380" s="239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239"/>
    </row>
    <row r="381" spans="1:26" ht="12.75">
      <c r="A381" s="238"/>
      <c r="B381" s="239"/>
      <c r="C381" s="239"/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239"/>
      <c r="Q381" s="239"/>
      <c r="R381" s="239"/>
      <c r="S381" s="239"/>
      <c r="T381" s="239"/>
      <c r="U381" s="239"/>
      <c r="V381" s="239"/>
      <c r="W381" s="239"/>
      <c r="X381" s="239"/>
      <c r="Y381" s="239"/>
      <c r="Z381" s="239"/>
    </row>
    <row r="382" spans="1:26" ht="12.75">
      <c r="A382" s="238"/>
      <c r="B382" s="239"/>
      <c r="C382" s="239"/>
      <c r="D382" s="239"/>
      <c r="E382" s="239"/>
      <c r="F382" s="239"/>
      <c r="G382" s="239"/>
      <c r="H382" s="239"/>
      <c r="I382" s="239"/>
      <c r="J382" s="239"/>
      <c r="K382" s="239"/>
      <c r="L382" s="239"/>
      <c r="M382" s="239"/>
      <c r="N382" s="239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39"/>
      <c r="Z382" s="239"/>
    </row>
    <row r="383" spans="1:26" ht="12.75">
      <c r="A383" s="238"/>
      <c r="B383" s="239"/>
      <c r="C383" s="239"/>
      <c r="D383" s="239"/>
      <c r="E383" s="239"/>
      <c r="F383" s="239"/>
      <c r="G383" s="239"/>
      <c r="H383" s="239"/>
      <c r="I383" s="239"/>
      <c r="J383" s="239"/>
      <c r="K383" s="239"/>
      <c r="L383" s="239"/>
      <c r="M383" s="239"/>
      <c r="N383" s="239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39"/>
      <c r="Z383" s="239"/>
    </row>
    <row r="384" spans="1:26" ht="12.75">
      <c r="A384" s="238"/>
      <c r="B384" s="239"/>
      <c r="C384" s="239"/>
      <c r="D384" s="239"/>
      <c r="E384" s="239"/>
      <c r="F384" s="239"/>
      <c r="G384" s="239"/>
      <c r="H384" s="239"/>
      <c r="I384" s="239"/>
      <c r="J384" s="239"/>
      <c r="K384" s="239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39"/>
      <c r="Z384" s="239"/>
    </row>
    <row r="385" spans="1:26" ht="12.75">
      <c r="A385" s="238"/>
      <c r="B385" s="239"/>
      <c r="C385" s="239"/>
      <c r="D385" s="239"/>
      <c r="E385" s="239"/>
      <c r="F385" s="239"/>
      <c r="G385" s="239"/>
      <c r="H385" s="239"/>
      <c r="I385" s="239"/>
      <c r="J385" s="239"/>
      <c r="K385" s="239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</row>
    <row r="386" spans="1:26" ht="12.75">
      <c r="A386" s="238"/>
      <c r="B386" s="239"/>
      <c r="C386" s="239"/>
      <c r="D386" s="239"/>
      <c r="E386" s="239"/>
      <c r="F386" s="239"/>
      <c r="G386" s="239"/>
      <c r="H386" s="239"/>
      <c r="I386" s="239"/>
      <c r="J386" s="239"/>
      <c r="K386" s="239"/>
      <c r="L386" s="239"/>
      <c r="M386" s="239"/>
      <c r="N386" s="239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9"/>
    </row>
    <row r="387" spans="1:26" ht="12.75">
      <c r="A387" s="238"/>
      <c r="B387" s="239"/>
      <c r="C387" s="239"/>
      <c r="D387" s="239"/>
      <c r="E387" s="239"/>
      <c r="F387" s="239"/>
      <c r="G387" s="239"/>
      <c r="H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</row>
    <row r="388" spans="1:26" ht="12.75">
      <c r="A388" s="238"/>
      <c r="B388" s="239"/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39"/>
      <c r="Z388" s="239"/>
    </row>
    <row r="389" spans="1:26" ht="12.75">
      <c r="A389" s="238"/>
      <c r="B389" s="239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39"/>
      <c r="Z389" s="239"/>
    </row>
    <row r="390" spans="1:26" ht="12.75">
      <c r="A390" s="238"/>
      <c r="B390" s="239"/>
      <c r="C390" s="239"/>
      <c r="D390" s="239"/>
      <c r="E390" s="239"/>
      <c r="F390" s="239"/>
      <c r="G390" s="239"/>
      <c r="H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39"/>
      <c r="Z390" s="239"/>
    </row>
    <row r="391" spans="1:26" ht="12.75">
      <c r="A391" s="238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239"/>
      <c r="M391" s="239"/>
      <c r="N391" s="239"/>
      <c r="O391" s="239"/>
      <c r="P391" s="239"/>
      <c r="Q391" s="239"/>
      <c r="R391" s="239"/>
      <c r="S391" s="239"/>
      <c r="T391" s="239"/>
      <c r="U391" s="239"/>
      <c r="V391" s="239"/>
      <c r="W391" s="239"/>
      <c r="X391" s="239"/>
      <c r="Y391" s="239"/>
      <c r="Z391" s="239"/>
    </row>
    <row r="392" spans="1:26" ht="12.75">
      <c r="A392" s="238"/>
      <c r="B392" s="239"/>
      <c r="C392" s="239"/>
      <c r="D392" s="239"/>
      <c r="E392" s="239"/>
      <c r="F392" s="239"/>
      <c r="G392" s="239"/>
      <c r="H392" s="239"/>
      <c r="I392" s="239"/>
      <c r="J392" s="239"/>
      <c r="K392" s="239"/>
      <c r="L392" s="239"/>
      <c r="M392" s="239"/>
      <c r="N392" s="239"/>
      <c r="O392" s="239"/>
      <c r="P392" s="239"/>
      <c r="Q392" s="239"/>
      <c r="R392" s="239"/>
      <c r="S392" s="239"/>
      <c r="T392" s="239"/>
      <c r="U392" s="239"/>
      <c r="V392" s="239"/>
      <c r="W392" s="239"/>
      <c r="X392" s="239"/>
      <c r="Y392" s="239"/>
      <c r="Z392" s="239"/>
    </row>
    <row r="393" spans="1:26" ht="12.75">
      <c r="A393" s="238"/>
      <c r="B393" s="239"/>
      <c r="C393" s="239"/>
      <c r="D393" s="239"/>
      <c r="E393" s="239"/>
      <c r="F393" s="239"/>
      <c r="G393" s="239"/>
      <c r="H393" s="239"/>
      <c r="I393" s="239"/>
      <c r="J393" s="239"/>
      <c r="K393" s="239"/>
      <c r="L393" s="239"/>
      <c r="M393" s="239"/>
      <c r="N393" s="239"/>
      <c r="O393" s="239"/>
      <c r="P393" s="239"/>
      <c r="Q393" s="239"/>
      <c r="R393" s="239"/>
      <c r="S393" s="239"/>
      <c r="T393" s="239"/>
      <c r="U393" s="239"/>
      <c r="V393" s="239"/>
      <c r="W393" s="239"/>
      <c r="X393" s="239"/>
      <c r="Y393" s="239"/>
      <c r="Z393" s="239"/>
    </row>
    <row r="394" spans="1:26" ht="12.75">
      <c r="A394" s="238"/>
      <c r="B394" s="239"/>
      <c r="C394" s="239"/>
      <c r="D394" s="239"/>
      <c r="E394" s="239"/>
      <c r="F394" s="239"/>
      <c r="G394" s="239"/>
      <c r="H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T394" s="239"/>
      <c r="U394" s="239"/>
      <c r="V394" s="239"/>
      <c r="W394" s="239"/>
      <c r="X394" s="239"/>
      <c r="Y394" s="239"/>
      <c r="Z394" s="239"/>
    </row>
    <row r="395" spans="1:26" ht="12.75">
      <c r="A395" s="238"/>
      <c r="B395" s="239"/>
      <c r="C395" s="239"/>
      <c r="D395" s="239"/>
      <c r="E395" s="239"/>
      <c r="F395" s="239"/>
      <c r="G395" s="239"/>
      <c r="H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T395" s="239"/>
      <c r="U395" s="239"/>
      <c r="V395" s="239"/>
      <c r="W395" s="239"/>
      <c r="X395" s="239"/>
      <c r="Y395" s="239"/>
      <c r="Z395" s="239"/>
    </row>
    <row r="396" spans="1:26" ht="12.75">
      <c r="A396" s="238"/>
      <c r="B396" s="239"/>
      <c r="C396" s="239"/>
      <c r="D396" s="239"/>
      <c r="E396" s="239"/>
      <c r="F396" s="239"/>
      <c r="G396" s="239"/>
      <c r="H396" s="239"/>
      <c r="I396" s="239"/>
      <c r="J396" s="239"/>
      <c r="K396" s="239"/>
      <c r="L396" s="239"/>
      <c r="M396" s="239"/>
      <c r="N396" s="239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39"/>
      <c r="Z396" s="239"/>
    </row>
    <row r="397" spans="1:26" ht="12.75">
      <c r="A397" s="238"/>
      <c r="B397" s="239"/>
      <c r="C397" s="239"/>
      <c r="D397" s="239"/>
      <c r="E397" s="239"/>
      <c r="F397" s="239"/>
      <c r="G397" s="239"/>
      <c r="H397" s="239"/>
      <c r="I397" s="239"/>
      <c r="J397" s="239"/>
      <c r="K397" s="239"/>
      <c r="L397" s="239"/>
      <c r="M397" s="239"/>
      <c r="N397" s="239"/>
      <c r="O397" s="239"/>
      <c r="P397" s="239"/>
      <c r="Q397" s="239"/>
      <c r="R397" s="239"/>
      <c r="S397" s="239"/>
      <c r="T397" s="239"/>
      <c r="U397" s="239"/>
      <c r="V397" s="239"/>
      <c r="W397" s="239"/>
      <c r="X397" s="239"/>
      <c r="Y397" s="239"/>
      <c r="Z397" s="239"/>
    </row>
    <row r="398" spans="1:26" ht="12.75">
      <c r="A398" s="238"/>
      <c r="B398" s="239"/>
      <c r="C398" s="239"/>
      <c r="D398" s="239"/>
      <c r="E398" s="239"/>
      <c r="F398" s="239"/>
      <c r="G398" s="239"/>
      <c r="H398" s="239"/>
      <c r="I398" s="239"/>
      <c r="J398" s="239"/>
      <c r="K398" s="239"/>
      <c r="L398" s="239"/>
      <c r="M398" s="239"/>
      <c r="N398" s="239"/>
      <c r="O398" s="239"/>
      <c r="P398" s="239"/>
      <c r="Q398" s="239"/>
      <c r="R398" s="239"/>
      <c r="S398" s="239"/>
      <c r="T398" s="239"/>
      <c r="U398" s="239"/>
      <c r="V398" s="239"/>
      <c r="W398" s="239"/>
      <c r="X398" s="239"/>
      <c r="Y398" s="239"/>
      <c r="Z398" s="239"/>
    </row>
    <row r="399" spans="1:26" ht="12.75">
      <c r="A399" s="238"/>
      <c r="B399" s="239"/>
      <c r="C399" s="239"/>
      <c r="D399" s="239"/>
      <c r="E399" s="239"/>
      <c r="F399" s="239"/>
      <c r="G399" s="239"/>
      <c r="H399" s="239"/>
      <c r="I399" s="239"/>
      <c r="J399" s="239"/>
      <c r="K399" s="239"/>
      <c r="L399" s="239"/>
      <c r="M399" s="239"/>
      <c r="N399" s="239"/>
      <c r="O399" s="239"/>
      <c r="P399" s="239"/>
      <c r="Q399" s="239"/>
      <c r="R399" s="239"/>
      <c r="S399" s="239"/>
      <c r="T399" s="239"/>
      <c r="U399" s="239"/>
      <c r="V399" s="239"/>
      <c r="W399" s="239"/>
      <c r="X399" s="239"/>
      <c r="Y399" s="239"/>
      <c r="Z399" s="239"/>
    </row>
    <row r="400" spans="1:26" ht="12.75">
      <c r="A400" s="238"/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  <c r="M400" s="239"/>
      <c r="N400" s="239"/>
      <c r="O400" s="239"/>
      <c r="P400" s="239"/>
      <c r="Q400" s="239"/>
      <c r="R400" s="239"/>
      <c r="S400" s="239"/>
      <c r="T400" s="239"/>
      <c r="U400" s="239"/>
      <c r="V400" s="239"/>
      <c r="W400" s="239"/>
      <c r="X400" s="239"/>
      <c r="Y400" s="239"/>
      <c r="Z400" s="239"/>
    </row>
    <row r="401" spans="1:26" ht="12.75">
      <c r="A401" s="238"/>
      <c r="B401" s="239"/>
      <c r="C401" s="239"/>
      <c r="D401" s="239"/>
      <c r="E401" s="239"/>
      <c r="F401" s="239"/>
      <c r="G401" s="239"/>
      <c r="H401" s="239"/>
      <c r="I401" s="239"/>
      <c r="J401" s="239"/>
      <c r="K401" s="239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39"/>
      <c r="Z401" s="239"/>
    </row>
    <row r="402" spans="1:26" ht="12.75">
      <c r="A402" s="238"/>
      <c r="B402" s="239"/>
      <c r="C402" s="239"/>
      <c r="D402" s="239"/>
      <c r="E402" s="239"/>
      <c r="F402" s="239"/>
      <c r="G402" s="239"/>
      <c r="H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39"/>
      <c r="Z402" s="239"/>
    </row>
    <row r="403" spans="1:26" ht="12.75">
      <c r="A403" s="238"/>
      <c r="B403" s="239"/>
      <c r="C403" s="239"/>
      <c r="D403" s="239"/>
      <c r="E403" s="239"/>
      <c r="F403" s="239"/>
      <c r="G403" s="239"/>
      <c r="H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39"/>
      <c r="Z403" s="239"/>
    </row>
    <row r="404" spans="1:26" ht="12.75">
      <c r="A404" s="238"/>
      <c r="B404" s="239"/>
      <c r="C404" s="239"/>
      <c r="D404" s="239"/>
      <c r="E404" s="239"/>
      <c r="F404" s="239"/>
      <c r="G404" s="239"/>
      <c r="H404" s="239"/>
      <c r="I404" s="239"/>
      <c r="J404" s="239"/>
      <c r="K404" s="239"/>
      <c r="L404" s="239"/>
      <c r="M404" s="239"/>
      <c r="N404" s="239"/>
      <c r="O404" s="239"/>
      <c r="P404" s="239"/>
      <c r="Q404" s="239"/>
      <c r="R404" s="239"/>
      <c r="S404" s="239"/>
      <c r="T404" s="239"/>
      <c r="U404" s="239"/>
      <c r="V404" s="239"/>
      <c r="W404" s="239"/>
      <c r="X404" s="239"/>
      <c r="Y404" s="239"/>
      <c r="Z404" s="239"/>
    </row>
    <row r="405" spans="1:26" ht="12.75">
      <c r="A405" s="238"/>
      <c r="B405" s="239"/>
      <c r="C405" s="239"/>
      <c r="D405" s="239"/>
      <c r="E405" s="239"/>
      <c r="F405" s="239"/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39"/>
      <c r="Y405" s="239"/>
      <c r="Z405" s="239"/>
    </row>
    <row r="406" spans="1:26" ht="12.75">
      <c r="A406" s="238"/>
      <c r="B406" s="239"/>
      <c r="C406" s="239"/>
      <c r="D406" s="239"/>
      <c r="E406" s="239"/>
      <c r="F406" s="239"/>
      <c r="G406" s="239"/>
      <c r="H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T406" s="239"/>
      <c r="U406" s="239"/>
      <c r="V406" s="239"/>
      <c r="W406" s="239"/>
      <c r="X406" s="239"/>
      <c r="Y406" s="239"/>
      <c r="Z406" s="239"/>
    </row>
    <row r="407" spans="1:26" ht="12.75">
      <c r="A407" s="238"/>
      <c r="B407" s="239"/>
      <c r="C407" s="239"/>
      <c r="D407" s="239"/>
      <c r="E407" s="239"/>
      <c r="F407" s="239"/>
      <c r="G407" s="239"/>
      <c r="H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T407" s="239"/>
      <c r="U407" s="239"/>
      <c r="V407" s="239"/>
      <c r="W407" s="239"/>
      <c r="X407" s="239"/>
      <c r="Y407" s="239"/>
      <c r="Z407" s="239"/>
    </row>
    <row r="408" spans="1:26" ht="12.75">
      <c r="A408" s="238"/>
      <c r="B408" s="239"/>
      <c r="C408" s="239"/>
      <c r="D408" s="239"/>
      <c r="E408" s="239"/>
      <c r="F408" s="239"/>
      <c r="G408" s="239"/>
      <c r="H408" s="239"/>
      <c r="I408" s="239"/>
      <c r="J408" s="239"/>
      <c r="K408" s="239"/>
      <c r="L408" s="239"/>
      <c r="M408" s="239"/>
      <c r="N408" s="239"/>
      <c r="O408" s="239"/>
      <c r="P408" s="239"/>
      <c r="Q408" s="239"/>
      <c r="R408" s="239"/>
      <c r="S408" s="239"/>
      <c r="T408" s="239"/>
      <c r="U408" s="239"/>
      <c r="V408" s="239"/>
      <c r="W408" s="239"/>
      <c r="X408" s="239"/>
      <c r="Y408" s="239"/>
      <c r="Z408" s="239"/>
    </row>
    <row r="409" spans="1:26" ht="12.75">
      <c r="A409" s="238"/>
      <c r="B409" s="239"/>
      <c r="C409" s="239"/>
      <c r="D409" s="239"/>
      <c r="E409" s="239"/>
      <c r="F409" s="239"/>
      <c r="G409" s="239"/>
      <c r="H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U409" s="239"/>
      <c r="V409" s="239"/>
      <c r="W409" s="239"/>
      <c r="X409" s="239"/>
      <c r="Y409" s="239"/>
      <c r="Z409" s="239"/>
    </row>
    <row r="410" spans="1:26" ht="12.75">
      <c r="A410" s="238"/>
      <c r="B410" s="239"/>
      <c r="C410" s="239"/>
      <c r="D410" s="239"/>
      <c r="E410" s="239"/>
      <c r="F410" s="239"/>
      <c r="G410" s="239"/>
      <c r="H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T410" s="239"/>
      <c r="U410" s="239"/>
      <c r="V410" s="239"/>
      <c r="W410" s="239"/>
      <c r="X410" s="239"/>
      <c r="Y410" s="239"/>
      <c r="Z410" s="239"/>
    </row>
    <row r="411" spans="1:26" ht="12.75">
      <c r="A411" s="238"/>
      <c r="B411" s="239"/>
      <c r="C411" s="239"/>
      <c r="D411" s="239"/>
      <c r="E411" s="239"/>
      <c r="F411" s="239"/>
      <c r="G411" s="239"/>
      <c r="H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U411" s="239"/>
      <c r="V411" s="239"/>
      <c r="W411" s="239"/>
      <c r="X411" s="239"/>
      <c r="Y411" s="239"/>
      <c r="Z411" s="239"/>
    </row>
    <row r="412" spans="1:26" ht="12.75">
      <c r="A412" s="238"/>
      <c r="B412" s="239"/>
      <c r="C412" s="239"/>
      <c r="D412" s="239"/>
      <c r="E412" s="239"/>
      <c r="F412" s="239"/>
      <c r="G412" s="239"/>
      <c r="H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39"/>
      <c r="Z412" s="239"/>
    </row>
    <row r="413" spans="1:26" ht="12.75">
      <c r="A413" s="238"/>
      <c r="B413" s="239"/>
      <c r="C413" s="239"/>
      <c r="D413" s="239"/>
      <c r="E413" s="239"/>
      <c r="F413" s="239"/>
      <c r="G413" s="239"/>
      <c r="H413" s="239"/>
      <c r="I413" s="239"/>
      <c r="J413" s="239"/>
      <c r="K413" s="239"/>
      <c r="L413" s="239"/>
      <c r="M413" s="239"/>
      <c r="N413" s="239"/>
      <c r="O413" s="239"/>
      <c r="P413" s="239"/>
      <c r="Q413" s="239"/>
      <c r="R413" s="239"/>
      <c r="S413" s="239"/>
      <c r="T413" s="239"/>
      <c r="U413" s="239"/>
      <c r="V413" s="239"/>
      <c r="W413" s="239"/>
      <c r="X413" s="239"/>
      <c r="Y413" s="239"/>
      <c r="Z413" s="239"/>
    </row>
    <row r="414" spans="1:26" ht="12.75">
      <c r="A414" s="238"/>
      <c r="B414" s="239"/>
      <c r="C414" s="239"/>
      <c r="D414" s="239"/>
      <c r="E414" s="239"/>
      <c r="F414" s="239"/>
      <c r="G414" s="239"/>
      <c r="H414" s="239"/>
      <c r="I414" s="239"/>
      <c r="J414" s="239"/>
      <c r="K414" s="239"/>
      <c r="L414" s="239"/>
      <c r="M414" s="239"/>
      <c r="N414" s="239"/>
      <c r="O414" s="239"/>
      <c r="P414" s="239"/>
      <c r="Q414" s="239"/>
      <c r="R414" s="239"/>
      <c r="S414" s="239"/>
      <c r="T414" s="239"/>
      <c r="U414" s="239"/>
      <c r="V414" s="239"/>
      <c r="W414" s="239"/>
      <c r="X414" s="239"/>
      <c r="Y414" s="239"/>
      <c r="Z414" s="239"/>
    </row>
    <row r="415" spans="1:26" ht="12.75">
      <c r="A415" s="238"/>
      <c r="B415" s="239"/>
      <c r="C415" s="239"/>
      <c r="D415" s="239"/>
      <c r="E415" s="239"/>
      <c r="F415" s="239"/>
      <c r="G415" s="239"/>
      <c r="H415" s="239"/>
      <c r="I415" s="239"/>
      <c r="J415" s="239"/>
      <c r="K415" s="239"/>
      <c r="L415" s="239"/>
      <c r="M415" s="239"/>
      <c r="N415" s="239"/>
      <c r="O415" s="239"/>
      <c r="P415" s="239"/>
      <c r="Q415" s="239"/>
      <c r="R415" s="239"/>
      <c r="S415" s="239"/>
      <c r="T415" s="239"/>
      <c r="U415" s="239"/>
      <c r="V415" s="239"/>
      <c r="W415" s="239"/>
      <c r="X415" s="239"/>
      <c r="Y415" s="239"/>
      <c r="Z415" s="239"/>
    </row>
    <row r="416" spans="1:26" ht="12.75">
      <c r="A416" s="238"/>
      <c r="B416" s="239"/>
      <c r="C416" s="239"/>
      <c r="D416" s="239"/>
      <c r="E416" s="239"/>
      <c r="F416" s="239"/>
      <c r="G416" s="239"/>
      <c r="H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  <c r="S416" s="239"/>
      <c r="T416" s="239"/>
      <c r="U416" s="239"/>
      <c r="V416" s="239"/>
      <c r="W416" s="239"/>
      <c r="X416" s="239"/>
      <c r="Y416" s="239"/>
      <c r="Z416" s="239"/>
    </row>
    <row r="417" spans="1:26" ht="12.75">
      <c r="A417" s="238"/>
      <c r="B417" s="239"/>
      <c r="C417" s="239"/>
      <c r="D417" s="239"/>
      <c r="E417" s="239"/>
      <c r="F417" s="239"/>
      <c r="G417" s="239"/>
      <c r="H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  <c r="S417" s="239"/>
      <c r="T417" s="239"/>
      <c r="U417" s="239"/>
      <c r="V417" s="239"/>
      <c r="W417" s="239"/>
      <c r="X417" s="239"/>
      <c r="Y417" s="239"/>
      <c r="Z417" s="239"/>
    </row>
    <row r="418" spans="1:26" ht="12.75">
      <c r="A418" s="238"/>
      <c r="B418" s="239"/>
      <c r="C418" s="239"/>
      <c r="D418" s="239"/>
      <c r="E418" s="239"/>
      <c r="F418" s="239"/>
      <c r="G418" s="239"/>
      <c r="H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  <c r="S418" s="239"/>
      <c r="T418" s="239"/>
      <c r="U418" s="239"/>
      <c r="V418" s="239"/>
      <c r="W418" s="239"/>
      <c r="X418" s="239"/>
      <c r="Y418" s="239"/>
      <c r="Z418" s="239"/>
    </row>
    <row r="419" spans="1:26" ht="12.75">
      <c r="A419" s="238"/>
      <c r="B419" s="239"/>
      <c r="C419" s="239"/>
      <c r="D419" s="239"/>
      <c r="E419" s="239"/>
      <c r="F419" s="239"/>
      <c r="G419" s="239"/>
      <c r="H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  <c r="S419" s="239"/>
      <c r="T419" s="239"/>
      <c r="U419" s="239"/>
      <c r="V419" s="239"/>
      <c r="W419" s="239"/>
      <c r="X419" s="239"/>
      <c r="Y419" s="239"/>
      <c r="Z419" s="239"/>
    </row>
    <row r="420" spans="1:26" ht="12.75">
      <c r="A420" s="238"/>
      <c r="B420" s="239"/>
      <c r="C420" s="239"/>
      <c r="D420" s="239"/>
      <c r="E420" s="239"/>
      <c r="F420" s="239"/>
      <c r="G420" s="239"/>
      <c r="H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  <c r="S420" s="239"/>
      <c r="T420" s="239"/>
      <c r="U420" s="239"/>
      <c r="V420" s="239"/>
      <c r="W420" s="239"/>
      <c r="X420" s="239"/>
      <c r="Y420" s="239"/>
      <c r="Z420" s="239"/>
    </row>
    <row r="421" spans="1:26" ht="12.75">
      <c r="A421" s="238"/>
      <c r="B421" s="239"/>
      <c r="C421" s="239"/>
      <c r="D421" s="239"/>
      <c r="E421" s="239"/>
      <c r="F421" s="239"/>
      <c r="G421" s="239"/>
      <c r="H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  <c r="S421" s="239"/>
      <c r="T421" s="239"/>
      <c r="U421" s="239"/>
      <c r="V421" s="239"/>
      <c r="W421" s="239"/>
      <c r="X421" s="239"/>
      <c r="Y421" s="239"/>
      <c r="Z421" s="239"/>
    </row>
    <row r="422" spans="1:26" ht="12.75">
      <c r="A422" s="238"/>
      <c r="B422" s="239"/>
      <c r="C422" s="239"/>
      <c r="D422" s="239"/>
      <c r="E422" s="239"/>
      <c r="F422" s="239"/>
      <c r="G422" s="239"/>
      <c r="H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</row>
    <row r="423" spans="1:26" ht="12.75">
      <c r="A423" s="238"/>
      <c r="B423" s="239"/>
      <c r="C423" s="239"/>
      <c r="D423" s="239"/>
      <c r="E423" s="239"/>
      <c r="F423" s="239"/>
      <c r="G423" s="239"/>
      <c r="H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</row>
    <row r="424" spans="1:26" ht="12.75">
      <c r="A424" s="238"/>
      <c r="B424" s="239"/>
      <c r="C424" s="239"/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</row>
    <row r="425" spans="1:26" ht="12.75">
      <c r="A425" s="238"/>
      <c r="B425" s="239"/>
      <c r="C425" s="239"/>
      <c r="D425" s="239"/>
      <c r="E425" s="239"/>
      <c r="F425" s="239"/>
      <c r="G425" s="239"/>
      <c r="H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239"/>
    </row>
    <row r="426" spans="1:26" ht="12.75">
      <c r="A426" s="238"/>
      <c r="B426" s="239"/>
      <c r="C426" s="239"/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39"/>
      <c r="P426" s="239"/>
      <c r="Q426" s="239"/>
      <c r="R426" s="239"/>
      <c r="S426" s="239"/>
      <c r="T426" s="239"/>
      <c r="U426" s="239"/>
      <c r="V426" s="239"/>
      <c r="W426" s="239"/>
      <c r="X426" s="239"/>
      <c r="Y426" s="239"/>
      <c r="Z426" s="239"/>
    </row>
    <row r="427" spans="1:26" ht="12.75">
      <c r="A427" s="238"/>
      <c r="B427" s="239"/>
      <c r="C427" s="239"/>
      <c r="D427" s="239"/>
      <c r="E427" s="239"/>
      <c r="F427" s="239"/>
      <c r="G427" s="239"/>
      <c r="H427" s="239"/>
      <c r="I427" s="239"/>
      <c r="J427" s="239"/>
      <c r="K427" s="239"/>
      <c r="L427" s="239"/>
      <c r="M427" s="239"/>
      <c r="N427" s="239"/>
      <c r="O427" s="239"/>
      <c r="P427" s="239"/>
      <c r="Q427" s="239"/>
      <c r="R427" s="239"/>
      <c r="S427" s="239"/>
      <c r="T427" s="239"/>
      <c r="U427" s="239"/>
      <c r="V427" s="239"/>
      <c r="W427" s="239"/>
      <c r="X427" s="239"/>
      <c r="Y427" s="239"/>
      <c r="Z427" s="239"/>
    </row>
    <row r="428" spans="1:26" ht="12.75">
      <c r="A428" s="238"/>
      <c r="B428" s="239"/>
      <c r="C428" s="239"/>
      <c r="D428" s="239"/>
      <c r="E428" s="239"/>
      <c r="F428" s="239"/>
      <c r="G428" s="239"/>
      <c r="H428" s="239"/>
      <c r="I428" s="239"/>
      <c r="J428" s="239"/>
      <c r="K428" s="239"/>
      <c r="L428" s="239"/>
      <c r="M428" s="239"/>
      <c r="N428" s="239"/>
      <c r="O428" s="239"/>
      <c r="P428" s="239"/>
      <c r="Q428" s="239"/>
      <c r="R428" s="239"/>
      <c r="S428" s="239"/>
      <c r="T428" s="239"/>
      <c r="U428" s="239"/>
      <c r="V428" s="239"/>
      <c r="W428" s="239"/>
      <c r="X428" s="239"/>
      <c r="Y428" s="239"/>
      <c r="Z428" s="239"/>
    </row>
    <row r="429" spans="1:26" ht="12.75">
      <c r="A429" s="238"/>
      <c r="B429" s="239"/>
      <c r="C429" s="239"/>
      <c r="D429" s="239"/>
      <c r="E429" s="239"/>
      <c r="F429" s="239"/>
      <c r="G429" s="239"/>
      <c r="H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U429" s="239"/>
      <c r="V429" s="239"/>
      <c r="W429" s="239"/>
      <c r="X429" s="239"/>
      <c r="Y429" s="239"/>
      <c r="Z429" s="239"/>
    </row>
    <row r="430" spans="1:26" ht="12.75">
      <c r="A430" s="238"/>
      <c r="B430" s="239"/>
      <c r="C430" s="239"/>
      <c r="D430" s="239"/>
      <c r="E430" s="239"/>
      <c r="F430" s="239"/>
      <c r="G430" s="239"/>
      <c r="H430" s="239"/>
      <c r="I430" s="239"/>
      <c r="J430" s="239"/>
      <c r="K430" s="239"/>
      <c r="L430" s="239"/>
      <c r="M430" s="239"/>
      <c r="N430" s="239"/>
      <c r="O430" s="239"/>
      <c r="P430" s="239"/>
      <c r="Q430" s="239"/>
      <c r="R430" s="239"/>
      <c r="S430" s="239"/>
      <c r="T430" s="239"/>
      <c r="U430" s="239"/>
      <c r="V430" s="239"/>
      <c r="W430" s="239"/>
      <c r="X430" s="239"/>
      <c r="Y430" s="239"/>
      <c r="Z430" s="239"/>
    </row>
    <row r="431" spans="1:26" ht="12.75">
      <c r="A431" s="238"/>
      <c r="B431" s="239"/>
      <c r="C431" s="239"/>
      <c r="D431" s="239"/>
      <c r="E431" s="239"/>
      <c r="F431" s="239"/>
      <c r="G431" s="239"/>
      <c r="H431" s="239"/>
      <c r="I431" s="239"/>
      <c r="J431" s="239"/>
      <c r="K431" s="239"/>
      <c r="L431" s="239"/>
      <c r="M431" s="239"/>
      <c r="N431" s="239"/>
      <c r="O431" s="239"/>
      <c r="P431" s="239"/>
      <c r="Q431" s="239"/>
      <c r="R431" s="239"/>
      <c r="S431" s="239"/>
      <c r="T431" s="239"/>
      <c r="U431" s="239"/>
      <c r="V431" s="239"/>
      <c r="W431" s="239"/>
      <c r="X431" s="239"/>
      <c r="Y431" s="239"/>
      <c r="Z431" s="239"/>
    </row>
    <row r="432" spans="1:26" ht="12.75">
      <c r="A432" s="238"/>
      <c r="B432" s="239"/>
      <c r="C432" s="239"/>
      <c r="D432" s="239"/>
      <c r="E432" s="239"/>
      <c r="F432" s="239"/>
      <c r="G432" s="239"/>
      <c r="H432" s="239"/>
      <c r="I432" s="239"/>
      <c r="J432" s="239"/>
      <c r="K432" s="239"/>
      <c r="L432" s="239"/>
      <c r="M432" s="239"/>
      <c r="N432" s="239"/>
      <c r="O432" s="239"/>
      <c r="P432" s="239"/>
      <c r="Q432" s="239"/>
      <c r="R432" s="239"/>
      <c r="S432" s="239"/>
      <c r="T432" s="239"/>
      <c r="U432" s="239"/>
      <c r="V432" s="239"/>
      <c r="W432" s="239"/>
      <c r="X432" s="239"/>
      <c r="Y432" s="239"/>
      <c r="Z432" s="239"/>
    </row>
    <row r="433" spans="1:26" ht="12.75">
      <c r="A433" s="238"/>
      <c r="B433" s="239"/>
      <c r="C433" s="239"/>
      <c r="D433" s="239"/>
      <c r="E433" s="239"/>
      <c r="F433" s="239"/>
      <c r="G433" s="239"/>
      <c r="H433" s="239"/>
      <c r="I433" s="239"/>
      <c r="J433" s="239"/>
      <c r="K433" s="239"/>
      <c r="L433" s="239"/>
      <c r="M433" s="239"/>
      <c r="N433" s="239"/>
      <c r="O433" s="239"/>
      <c r="P433" s="239"/>
      <c r="Q433" s="239"/>
      <c r="R433" s="239"/>
      <c r="S433" s="239"/>
      <c r="T433" s="239"/>
      <c r="U433" s="239"/>
      <c r="V433" s="239"/>
      <c r="W433" s="239"/>
      <c r="X433" s="239"/>
      <c r="Y433" s="239"/>
      <c r="Z433" s="239"/>
    </row>
    <row r="434" spans="1:26" ht="12.75">
      <c r="A434" s="238"/>
      <c r="B434" s="239"/>
      <c r="C434" s="239"/>
      <c r="D434" s="239"/>
      <c r="E434" s="239"/>
      <c r="F434" s="239"/>
      <c r="G434" s="239"/>
      <c r="H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T434" s="239"/>
      <c r="U434" s="239"/>
      <c r="V434" s="239"/>
      <c r="W434" s="239"/>
      <c r="X434" s="239"/>
      <c r="Y434" s="239"/>
      <c r="Z434" s="239"/>
    </row>
    <row r="435" spans="1:26" ht="12.75">
      <c r="A435" s="238"/>
      <c r="B435" s="239"/>
      <c r="C435" s="239"/>
      <c r="D435" s="239"/>
      <c r="E435" s="239"/>
      <c r="F435" s="239"/>
      <c r="G435" s="239"/>
      <c r="H435" s="239"/>
      <c r="I435" s="239"/>
      <c r="J435" s="239"/>
      <c r="K435" s="239"/>
      <c r="L435" s="239"/>
      <c r="M435" s="239"/>
      <c r="N435" s="239"/>
      <c r="O435" s="239"/>
      <c r="P435" s="239"/>
      <c r="Q435" s="239"/>
      <c r="R435" s="239"/>
      <c r="S435" s="239"/>
      <c r="T435" s="239"/>
      <c r="U435" s="239"/>
      <c r="V435" s="239"/>
      <c r="W435" s="239"/>
      <c r="X435" s="239"/>
      <c r="Y435" s="239"/>
      <c r="Z435" s="239"/>
    </row>
    <row r="436" spans="1:26" ht="12.75">
      <c r="A436" s="238"/>
      <c r="B436" s="239"/>
      <c r="C436" s="239"/>
      <c r="D436" s="239"/>
      <c r="E436" s="239"/>
      <c r="F436" s="239"/>
      <c r="G436" s="239"/>
      <c r="H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T436" s="239"/>
      <c r="U436" s="239"/>
      <c r="V436" s="239"/>
      <c r="W436" s="239"/>
      <c r="X436" s="239"/>
      <c r="Y436" s="239"/>
      <c r="Z436" s="239"/>
    </row>
    <row r="437" spans="1:26" ht="12.75">
      <c r="A437" s="238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T437" s="239"/>
      <c r="U437" s="239"/>
      <c r="V437" s="239"/>
      <c r="W437" s="239"/>
      <c r="X437" s="239"/>
      <c r="Y437" s="239"/>
      <c r="Z437" s="239"/>
    </row>
    <row r="438" spans="1:26" ht="12.75">
      <c r="A438" s="238"/>
      <c r="B438" s="239"/>
      <c r="C438" s="239"/>
      <c r="D438" s="239"/>
      <c r="E438" s="239"/>
      <c r="F438" s="239"/>
      <c r="G438" s="239"/>
      <c r="H438" s="239"/>
      <c r="I438" s="239"/>
      <c r="J438" s="239"/>
      <c r="K438" s="239"/>
      <c r="L438" s="239"/>
      <c r="M438" s="239"/>
      <c r="N438" s="239"/>
      <c r="O438" s="239"/>
      <c r="P438" s="239"/>
      <c r="Q438" s="239"/>
      <c r="R438" s="239"/>
      <c r="S438" s="239"/>
      <c r="T438" s="239"/>
      <c r="U438" s="239"/>
      <c r="V438" s="239"/>
      <c r="W438" s="239"/>
      <c r="X438" s="239"/>
      <c r="Y438" s="239"/>
      <c r="Z438" s="239"/>
    </row>
    <row r="439" spans="1:26" ht="12.75">
      <c r="A439" s="238"/>
      <c r="B439" s="239"/>
      <c r="C439" s="239"/>
      <c r="D439" s="239"/>
      <c r="E439" s="239"/>
      <c r="F439" s="239"/>
      <c r="G439" s="239"/>
      <c r="H439" s="239"/>
      <c r="I439" s="239"/>
      <c r="J439" s="239"/>
      <c r="K439" s="239"/>
      <c r="L439" s="239"/>
      <c r="M439" s="239"/>
      <c r="N439" s="239"/>
      <c r="O439" s="239"/>
      <c r="P439" s="239"/>
      <c r="Q439" s="239"/>
      <c r="R439" s="239"/>
      <c r="S439" s="239"/>
      <c r="T439" s="239"/>
      <c r="U439" s="239"/>
      <c r="V439" s="239"/>
      <c r="W439" s="239"/>
      <c r="X439" s="239"/>
      <c r="Y439" s="239"/>
      <c r="Z439" s="239"/>
    </row>
    <row r="440" spans="1:26" ht="12.75">
      <c r="A440" s="238"/>
      <c r="B440" s="239"/>
      <c r="C440" s="239"/>
      <c r="D440" s="239"/>
      <c r="E440" s="239"/>
      <c r="F440" s="239"/>
      <c r="G440" s="239"/>
      <c r="H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U440" s="239"/>
      <c r="V440" s="239"/>
      <c r="W440" s="239"/>
      <c r="X440" s="239"/>
      <c r="Y440" s="239"/>
      <c r="Z440" s="239"/>
    </row>
    <row r="441" spans="1:26" ht="12.75">
      <c r="A441" s="238"/>
      <c r="B441" s="239"/>
      <c r="C441" s="239"/>
      <c r="D441" s="239"/>
      <c r="E441" s="239"/>
      <c r="F441" s="239"/>
      <c r="G441" s="239"/>
      <c r="H441" s="239"/>
      <c r="I441" s="239"/>
      <c r="J441" s="239"/>
      <c r="K441" s="239"/>
      <c r="L441" s="239"/>
      <c r="M441" s="239"/>
      <c r="N441" s="239"/>
      <c r="O441" s="239"/>
      <c r="P441" s="239"/>
      <c r="Q441" s="239"/>
      <c r="R441" s="239"/>
      <c r="S441" s="239"/>
      <c r="T441" s="239"/>
      <c r="U441" s="239"/>
      <c r="V441" s="239"/>
      <c r="W441" s="239"/>
      <c r="X441" s="239"/>
      <c r="Y441" s="239"/>
      <c r="Z441" s="239"/>
    </row>
    <row r="442" spans="1:26" ht="12.75">
      <c r="A442" s="238"/>
      <c r="B442" s="239"/>
      <c r="C442" s="239"/>
      <c r="D442" s="239"/>
      <c r="E442" s="239"/>
      <c r="F442" s="239"/>
      <c r="G442" s="239"/>
      <c r="H442" s="239"/>
      <c r="I442" s="239"/>
      <c r="J442" s="239"/>
      <c r="K442" s="239"/>
      <c r="L442" s="239"/>
      <c r="M442" s="239"/>
      <c r="N442" s="239"/>
      <c r="O442" s="239"/>
      <c r="P442" s="239"/>
      <c r="Q442" s="239"/>
      <c r="R442" s="239"/>
      <c r="S442" s="239"/>
      <c r="T442" s="239"/>
      <c r="U442" s="239"/>
      <c r="V442" s="239"/>
      <c r="W442" s="239"/>
      <c r="X442" s="239"/>
      <c r="Y442" s="239"/>
      <c r="Z442" s="239"/>
    </row>
    <row r="443" spans="1:26" ht="12.75">
      <c r="A443" s="238"/>
      <c r="B443" s="239"/>
      <c r="C443" s="239"/>
      <c r="D443" s="239"/>
      <c r="E443" s="239"/>
      <c r="F443" s="239"/>
      <c r="G443" s="239"/>
      <c r="H443" s="239"/>
      <c r="I443" s="239"/>
      <c r="J443" s="239"/>
      <c r="K443" s="239"/>
      <c r="L443" s="239"/>
      <c r="M443" s="239"/>
      <c r="N443" s="239"/>
      <c r="O443" s="239"/>
      <c r="P443" s="239"/>
      <c r="Q443" s="239"/>
      <c r="R443" s="239"/>
      <c r="S443" s="239"/>
      <c r="T443" s="239"/>
      <c r="U443" s="239"/>
      <c r="V443" s="239"/>
      <c r="W443" s="239"/>
      <c r="X443" s="239"/>
      <c r="Y443" s="239"/>
      <c r="Z443" s="239"/>
    </row>
    <row r="444" spans="1:26" ht="12.75">
      <c r="A444" s="238"/>
      <c r="B444" s="239"/>
      <c r="C444" s="239"/>
      <c r="D444" s="239"/>
      <c r="E444" s="239"/>
      <c r="F444" s="239"/>
      <c r="G444" s="239"/>
      <c r="H444" s="239"/>
      <c r="I444" s="239"/>
      <c r="J444" s="239"/>
      <c r="K444" s="239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39"/>
      <c r="Z444" s="239"/>
    </row>
    <row r="445" spans="1:26" ht="12.75">
      <c r="A445" s="238"/>
      <c r="B445" s="239"/>
      <c r="C445" s="239"/>
      <c r="D445" s="239"/>
      <c r="E445" s="239"/>
      <c r="F445" s="239"/>
      <c r="G445" s="239"/>
      <c r="H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39"/>
      <c r="Y445" s="239"/>
      <c r="Z445" s="239"/>
    </row>
    <row r="446" spans="1:26" ht="12.75">
      <c r="A446" s="238"/>
      <c r="B446" s="239"/>
      <c r="C446" s="239"/>
      <c r="D446" s="239"/>
      <c r="E446" s="239"/>
      <c r="F446" s="239"/>
      <c r="G446" s="239"/>
      <c r="H446" s="239"/>
      <c r="I446" s="239"/>
      <c r="J446" s="239"/>
      <c r="K446" s="239"/>
      <c r="L446" s="239"/>
      <c r="M446" s="239"/>
      <c r="N446" s="239"/>
      <c r="O446" s="239"/>
      <c r="P446" s="239"/>
      <c r="Q446" s="239"/>
      <c r="R446" s="239"/>
      <c r="S446" s="239"/>
      <c r="T446" s="239"/>
      <c r="U446" s="239"/>
      <c r="V446" s="239"/>
      <c r="W446" s="239"/>
      <c r="X446" s="239"/>
      <c r="Y446" s="239"/>
      <c r="Z446" s="239"/>
    </row>
    <row r="447" spans="1:26" ht="12.75">
      <c r="A447" s="238"/>
      <c r="B447" s="239"/>
      <c r="C447" s="239"/>
      <c r="D447" s="239"/>
      <c r="E447" s="239"/>
      <c r="F447" s="239"/>
      <c r="G447" s="239"/>
      <c r="H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T447" s="239"/>
      <c r="U447" s="239"/>
      <c r="V447" s="239"/>
      <c r="W447" s="239"/>
      <c r="X447" s="239"/>
      <c r="Y447" s="239"/>
      <c r="Z447" s="239"/>
    </row>
    <row r="448" spans="1:26" ht="12.75">
      <c r="A448" s="238"/>
      <c r="B448" s="239"/>
      <c r="C448" s="239"/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T448" s="239"/>
      <c r="U448" s="239"/>
      <c r="V448" s="239"/>
      <c r="W448" s="239"/>
      <c r="X448" s="239"/>
      <c r="Y448" s="239"/>
      <c r="Z448" s="239"/>
    </row>
    <row r="449" spans="1:26" ht="12.75">
      <c r="A449" s="238"/>
      <c r="B449" s="239"/>
      <c r="C449" s="239"/>
      <c r="D449" s="239"/>
      <c r="E449" s="239"/>
      <c r="F449" s="239"/>
      <c r="G449" s="239"/>
      <c r="H449" s="239"/>
      <c r="I449" s="239"/>
      <c r="J449" s="239"/>
      <c r="K449" s="239"/>
      <c r="L449" s="239"/>
      <c r="M449" s="239"/>
      <c r="N449" s="239"/>
      <c r="O449" s="239"/>
      <c r="P449" s="239"/>
      <c r="Q449" s="239"/>
      <c r="R449" s="239"/>
      <c r="S449" s="239"/>
      <c r="T449" s="239"/>
      <c r="U449" s="239"/>
      <c r="V449" s="239"/>
      <c r="W449" s="239"/>
      <c r="X449" s="239"/>
      <c r="Y449" s="239"/>
      <c r="Z449" s="239"/>
    </row>
    <row r="450" spans="1:26" ht="12.75">
      <c r="A450" s="238"/>
      <c r="B450" s="239"/>
      <c r="C450" s="239"/>
      <c r="D450" s="239"/>
      <c r="E450" s="239"/>
      <c r="F450" s="239"/>
      <c r="G450" s="239"/>
      <c r="H450" s="239"/>
      <c r="I450" s="239"/>
      <c r="J450" s="239"/>
      <c r="K450" s="239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  <c r="Z450" s="239"/>
    </row>
    <row r="451" spans="1:26" ht="12.75">
      <c r="A451" s="238"/>
      <c r="B451" s="239"/>
      <c r="C451" s="239"/>
      <c r="D451" s="239"/>
      <c r="E451" s="239"/>
      <c r="F451" s="239"/>
      <c r="G451" s="239"/>
      <c r="H451" s="239"/>
      <c r="I451" s="239"/>
      <c r="J451" s="239"/>
      <c r="K451" s="239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  <c r="Z451" s="239"/>
    </row>
    <row r="452" spans="1:26" ht="12.75">
      <c r="A452" s="238"/>
      <c r="B452" s="239"/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  <c r="M452" s="239"/>
      <c r="N452" s="239"/>
      <c r="O452" s="239"/>
      <c r="P452" s="239"/>
      <c r="Q452" s="239"/>
      <c r="R452" s="239"/>
      <c r="S452" s="239"/>
      <c r="T452" s="239"/>
      <c r="U452" s="239"/>
      <c r="V452" s="239"/>
      <c r="W452" s="239"/>
      <c r="X452" s="239"/>
      <c r="Y452" s="239"/>
      <c r="Z452" s="239"/>
    </row>
    <row r="453" spans="1:26" ht="12.75">
      <c r="A453" s="238"/>
      <c r="B453" s="239"/>
      <c r="C453" s="239"/>
      <c r="D453" s="239"/>
      <c r="E453" s="239"/>
      <c r="F453" s="239"/>
      <c r="G453" s="239"/>
      <c r="H453" s="239"/>
      <c r="I453" s="239"/>
      <c r="J453" s="239"/>
      <c r="K453" s="239"/>
      <c r="L453" s="239"/>
      <c r="M453" s="239"/>
      <c r="N453" s="239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  <c r="Z453" s="239"/>
    </row>
    <row r="454" spans="1:26" ht="12.75">
      <c r="A454" s="238"/>
      <c r="B454" s="239"/>
      <c r="C454" s="239"/>
      <c r="D454" s="239"/>
      <c r="E454" s="239"/>
      <c r="F454" s="239"/>
      <c r="G454" s="239"/>
      <c r="H454" s="239"/>
      <c r="I454" s="239"/>
      <c r="J454" s="239"/>
      <c r="K454" s="239"/>
      <c r="L454" s="239"/>
      <c r="M454" s="239"/>
      <c r="N454" s="239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  <c r="Z454" s="239"/>
    </row>
    <row r="455" spans="1:26" ht="12.75">
      <c r="A455" s="238"/>
      <c r="B455" s="239"/>
      <c r="C455" s="239"/>
      <c r="D455" s="239"/>
      <c r="E455" s="239"/>
      <c r="F455" s="239"/>
      <c r="G455" s="239"/>
      <c r="H455" s="239"/>
      <c r="I455" s="239"/>
      <c r="J455" s="239"/>
      <c r="K455" s="239"/>
      <c r="L455" s="239"/>
      <c r="M455" s="239"/>
      <c r="N455" s="239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  <c r="Z455" s="239"/>
    </row>
    <row r="456" spans="1:26" ht="12.75">
      <c r="A456" s="238"/>
      <c r="B456" s="239"/>
      <c r="C456" s="239"/>
      <c r="D456" s="239"/>
      <c r="E456" s="239"/>
      <c r="F456" s="239"/>
      <c r="G456" s="239"/>
      <c r="H456" s="239"/>
      <c r="I456" s="239"/>
      <c r="J456" s="239"/>
      <c r="K456" s="239"/>
      <c r="L456" s="239"/>
      <c r="M456" s="239"/>
      <c r="N456" s="239"/>
      <c r="O456" s="239"/>
      <c r="P456" s="239"/>
      <c r="Q456" s="239"/>
      <c r="R456" s="239"/>
      <c r="S456" s="239"/>
      <c r="T456" s="239"/>
      <c r="U456" s="239"/>
      <c r="V456" s="239"/>
      <c r="W456" s="239"/>
      <c r="X456" s="239"/>
      <c r="Y456" s="239"/>
      <c r="Z456" s="239"/>
    </row>
    <row r="457" spans="1:26" ht="12.75">
      <c r="A457" s="238"/>
      <c r="B457" s="239"/>
      <c r="C457" s="239"/>
      <c r="D457" s="239"/>
      <c r="E457" s="239"/>
      <c r="F457" s="239"/>
      <c r="G457" s="239"/>
      <c r="H457" s="239"/>
      <c r="I457" s="239"/>
      <c r="J457" s="239"/>
      <c r="K457" s="239"/>
      <c r="L457" s="239"/>
      <c r="M457" s="239"/>
      <c r="N457" s="239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  <c r="Z457" s="239"/>
    </row>
    <row r="458" spans="1:26" ht="12.75">
      <c r="A458" s="238"/>
      <c r="B458" s="239"/>
      <c r="C458" s="239"/>
      <c r="D458" s="239"/>
      <c r="E458" s="239"/>
      <c r="F458" s="239"/>
      <c r="G458" s="239"/>
      <c r="H458" s="239"/>
      <c r="I458" s="239"/>
      <c r="J458" s="239"/>
      <c r="K458" s="239"/>
      <c r="L458" s="239"/>
      <c r="M458" s="239"/>
      <c r="N458" s="239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  <c r="Z458" s="239"/>
    </row>
    <row r="459" spans="1:26" ht="12.75">
      <c r="A459" s="238"/>
      <c r="B459" s="239"/>
      <c r="C459" s="239"/>
      <c r="D459" s="239"/>
      <c r="E459" s="239"/>
      <c r="F459" s="239"/>
      <c r="G459" s="239"/>
      <c r="H459" s="239"/>
      <c r="I459" s="239"/>
      <c r="J459" s="239"/>
      <c r="K459" s="239"/>
      <c r="L459" s="239"/>
      <c r="M459" s="239"/>
      <c r="N459" s="239"/>
      <c r="O459" s="239"/>
      <c r="P459" s="239"/>
      <c r="Q459" s="239"/>
      <c r="R459" s="239"/>
      <c r="S459" s="239"/>
      <c r="T459" s="239"/>
      <c r="U459" s="239"/>
      <c r="V459" s="239"/>
      <c r="W459" s="239"/>
      <c r="X459" s="239"/>
      <c r="Y459" s="239"/>
      <c r="Z459" s="239"/>
    </row>
    <row r="460" spans="1:26" ht="12.75">
      <c r="A460" s="238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239"/>
      <c r="M460" s="239"/>
      <c r="N460" s="239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  <c r="Z460" s="239"/>
    </row>
    <row r="461" spans="1:26" ht="12.75">
      <c r="A461" s="238"/>
      <c r="B461" s="239"/>
      <c r="C461" s="239"/>
      <c r="D461" s="239"/>
      <c r="E461" s="239"/>
      <c r="F461" s="239"/>
      <c r="G461" s="239"/>
      <c r="H461" s="239"/>
      <c r="I461" s="239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</row>
    <row r="462" spans="1:26" ht="12.75">
      <c r="A462" s="238"/>
      <c r="B462" s="239"/>
      <c r="C462" s="239"/>
      <c r="D462" s="239"/>
      <c r="E462" s="239"/>
      <c r="F462" s="239"/>
      <c r="G462" s="239"/>
      <c r="H462" s="239"/>
      <c r="I462" s="239"/>
      <c r="J462" s="239"/>
      <c r="K462" s="239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  <c r="Z462" s="239"/>
    </row>
    <row r="463" spans="1:26" ht="12.75">
      <c r="A463" s="238"/>
      <c r="B463" s="239"/>
      <c r="C463" s="239"/>
      <c r="D463" s="239"/>
      <c r="E463" s="239"/>
      <c r="F463" s="239"/>
      <c r="G463" s="239"/>
      <c r="H463" s="239"/>
      <c r="I463" s="239"/>
      <c r="J463" s="239"/>
      <c r="K463" s="239"/>
      <c r="L463" s="239"/>
      <c r="M463" s="239"/>
      <c r="N463" s="239"/>
      <c r="O463" s="239"/>
      <c r="P463" s="239"/>
      <c r="Q463" s="239"/>
      <c r="R463" s="239"/>
      <c r="S463" s="239"/>
      <c r="T463" s="239"/>
      <c r="U463" s="239"/>
      <c r="V463" s="239"/>
      <c r="W463" s="239"/>
      <c r="X463" s="239"/>
      <c r="Y463" s="239"/>
      <c r="Z463" s="239"/>
    </row>
    <row r="464" spans="1:26" ht="12.75">
      <c r="A464" s="238"/>
      <c r="B464" s="239"/>
      <c r="C464" s="239"/>
      <c r="D464" s="239"/>
      <c r="E464" s="239"/>
      <c r="F464" s="239"/>
      <c r="G464" s="239"/>
      <c r="H464" s="239"/>
      <c r="I464" s="239"/>
      <c r="J464" s="239"/>
      <c r="K464" s="239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</row>
    <row r="465" spans="1:26" ht="12.75">
      <c r="A465" s="238"/>
      <c r="B465" s="239"/>
      <c r="C465" s="239"/>
      <c r="D465" s="239"/>
      <c r="E465" s="239"/>
      <c r="F465" s="239"/>
      <c r="G465" s="239"/>
      <c r="H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39"/>
      <c r="Y465" s="239"/>
      <c r="Z465" s="239"/>
    </row>
    <row r="466" spans="1:26" ht="12.75">
      <c r="A466" s="238"/>
      <c r="B466" s="239"/>
      <c r="C466" s="239"/>
      <c r="D466" s="239"/>
      <c r="E466" s="239"/>
      <c r="F466" s="239"/>
      <c r="G466" s="239"/>
      <c r="H466" s="239"/>
      <c r="I466" s="239"/>
      <c r="J466" s="239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/>
    </row>
    <row r="467" spans="1:26" ht="12.75">
      <c r="A467" s="238"/>
      <c r="B467" s="239"/>
      <c r="C467" s="239"/>
      <c r="D467" s="239"/>
      <c r="E467" s="239"/>
      <c r="F467" s="239"/>
      <c r="G467" s="239"/>
      <c r="H467" s="239"/>
      <c r="I467" s="239"/>
      <c r="J467" s="239"/>
      <c r="K467" s="239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39"/>
      <c r="Y467" s="239"/>
      <c r="Z467" s="239"/>
    </row>
    <row r="468" spans="1:26" ht="12.75">
      <c r="A468" s="238"/>
      <c r="B468" s="239"/>
      <c r="C468" s="239"/>
      <c r="D468" s="239"/>
      <c r="E468" s="239"/>
      <c r="F468" s="239"/>
      <c r="G468" s="239"/>
      <c r="H468" s="239"/>
      <c r="I468" s="239"/>
      <c r="J468" s="239"/>
      <c r="K468" s="239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  <c r="W468" s="239"/>
      <c r="X468" s="239"/>
      <c r="Y468" s="239"/>
      <c r="Z468" s="239"/>
    </row>
    <row r="469" spans="1:26" ht="12.75">
      <c r="A469" s="238"/>
      <c r="B469" s="239"/>
      <c r="C469" s="239"/>
      <c r="D469" s="239"/>
      <c r="E469" s="239"/>
      <c r="F469" s="239"/>
      <c r="G469" s="239"/>
      <c r="H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  <c r="W469" s="239"/>
      <c r="X469" s="239"/>
      <c r="Y469" s="239"/>
      <c r="Z469" s="239"/>
    </row>
    <row r="470" spans="1:26" ht="12.75">
      <c r="A470" s="238"/>
      <c r="B470" s="239"/>
      <c r="C470" s="239"/>
      <c r="D470" s="239"/>
      <c r="E470" s="239"/>
      <c r="F470" s="239"/>
      <c r="G470" s="239"/>
      <c r="H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/>
    </row>
    <row r="471" spans="1:26" ht="12.75">
      <c r="A471" s="238"/>
      <c r="B471" s="239"/>
      <c r="C471" s="239"/>
      <c r="D471" s="239"/>
      <c r="E471" s="239"/>
      <c r="F471" s="239"/>
      <c r="G471" s="239"/>
      <c r="H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39"/>
      <c r="X471" s="239"/>
      <c r="Y471" s="239"/>
      <c r="Z471" s="239"/>
    </row>
    <row r="472" spans="1:26" ht="12.75">
      <c r="A472" s="238"/>
      <c r="B472" s="239"/>
      <c r="C472" s="239"/>
      <c r="D472" s="239"/>
      <c r="E472" s="239"/>
      <c r="F472" s="239"/>
      <c r="G472" s="239"/>
      <c r="H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9"/>
      <c r="X472" s="239"/>
      <c r="Y472" s="239"/>
      <c r="Z472" s="239"/>
    </row>
    <row r="473" spans="1:26" ht="12.75">
      <c r="A473" s="238"/>
      <c r="B473" s="239"/>
      <c r="C473" s="239"/>
      <c r="D473" s="239"/>
      <c r="E473" s="239"/>
      <c r="F473" s="239"/>
      <c r="G473" s="239"/>
      <c r="H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</row>
    <row r="474" spans="1:26" ht="12.75">
      <c r="A474" s="238"/>
      <c r="B474" s="239"/>
      <c r="C474" s="239"/>
      <c r="D474" s="239"/>
      <c r="E474" s="239"/>
      <c r="F474" s="239"/>
      <c r="G474" s="239"/>
      <c r="H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9"/>
      <c r="X474" s="239"/>
      <c r="Y474" s="239"/>
      <c r="Z474" s="239"/>
    </row>
    <row r="475" spans="1:26" ht="12.75">
      <c r="A475" s="238"/>
      <c r="B475" s="239"/>
      <c r="C475" s="239"/>
      <c r="D475" s="239"/>
      <c r="E475" s="239"/>
      <c r="F475" s="239"/>
      <c r="G475" s="239"/>
      <c r="H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U475" s="239"/>
      <c r="V475" s="239"/>
      <c r="W475" s="239"/>
      <c r="X475" s="239"/>
      <c r="Y475" s="239"/>
      <c r="Z475" s="239"/>
    </row>
    <row r="476" spans="1:26" ht="12.75">
      <c r="A476" s="238"/>
      <c r="B476" s="239"/>
      <c r="C476" s="239"/>
      <c r="D476" s="239"/>
      <c r="E476" s="239"/>
      <c r="F476" s="239"/>
      <c r="G476" s="239"/>
      <c r="H476" s="239"/>
      <c r="I476" s="239"/>
      <c r="J476" s="239"/>
      <c r="K476" s="239"/>
      <c r="L476" s="239"/>
      <c r="M476" s="239"/>
      <c r="N476" s="239"/>
      <c r="O476" s="239"/>
      <c r="P476" s="239"/>
      <c r="Q476" s="239"/>
      <c r="R476" s="239"/>
      <c r="S476" s="239"/>
      <c r="T476" s="239"/>
      <c r="U476" s="239"/>
      <c r="V476" s="239"/>
      <c r="W476" s="239"/>
      <c r="X476" s="239"/>
      <c r="Y476" s="239"/>
      <c r="Z476" s="239"/>
    </row>
    <row r="477" spans="1:26" ht="12.75">
      <c r="A477" s="238"/>
      <c r="B477" s="239"/>
      <c r="C477" s="239"/>
      <c r="D477" s="239"/>
      <c r="E477" s="239"/>
      <c r="F477" s="239"/>
      <c r="G477" s="239"/>
      <c r="H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U477" s="239"/>
      <c r="V477" s="239"/>
      <c r="W477" s="239"/>
      <c r="X477" s="239"/>
      <c r="Y477" s="239"/>
      <c r="Z477" s="239"/>
    </row>
    <row r="478" spans="1:26" ht="12.75">
      <c r="A478" s="238"/>
      <c r="B478" s="239"/>
      <c r="C478" s="239"/>
      <c r="D478" s="239"/>
      <c r="E478" s="239"/>
      <c r="F478" s="239"/>
      <c r="G478" s="239"/>
      <c r="H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U478" s="239"/>
      <c r="V478" s="239"/>
      <c r="W478" s="239"/>
      <c r="X478" s="239"/>
      <c r="Y478" s="239"/>
      <c r="Z478" s="239"/>
    </row>
    <row r="479" spans="1:26" ht="12.75">
      <c r="A479" s="238"/>
      <c r="B479" s="239"/>
      <c r="C479" s="239"/>
      <c r="D479" s="239"/>
      <c r="E479" s="239"/>
      <c r="F479" s="239"/>
      <c r="G479" s="239"/>
      <c r="H479" s="239"/>
      <c r="I479" s="239"/>
      <c r="J479" s="239"/>
      <c r="K479" s="239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39"/>
      <c r="X479" s="239"/>
      <c r="Y479" s="239"/>
      <c r="Z479" s="239"/>
    </row>
    <row r="480" spans="1:26" ht="12.75">
      <c r="A480" s="238"/>
      <c r="B480" s="239"/>
      <c r="C480" s="239"/>
      <c r="D480" s="239"/>
      <c r="E480" s="239"/>
      <c r="F480" s="239"/>
      <c r="G480" s="239"/>
      <c r="H480" s="239"/>
      <c r="I480" s="239"/>
      <c r="J480" s="239"/>
      <c r="K480" s="239"/>
      <c r="L480" s="239"/>
      <c r="M480" s="239"/>
      <c r="N480" s="239"/>
      <c r="O480" s="239"/>
      <c r="P480" s="239"/>
      <c r="Q480" s="239"/>
      <c r="R480" s="239"/>
      <c r="S480" s="239"/>
      <c r="T480" s="239"/>
      <c r="U480" s="239"/>
      <c r="V480" s="239"/>
      <c r="W480" s="239"/>
      <c r="X480" s="239"/>
      <c r="Y480" s="239"/>
      <c r="Z480" s="239"/>
    </row>
    <row r="481" spans="1:26" ht="12.75">
      <c r="A481" s="238"/>
      <c r="B481" s="239"/>
      <c r="C481" s="239"/>
      <c r="D481" s="239"/>
      <c r="E481" s="239"/>
      <c r="F481" s="239"/>
      <c r="G481" s="239"/>
      <c r="H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U481" s="239"/>
      <c r="V481" s="239"/>
      <c r="W481" s="239"/>
      <c r="X481" s="239"/>
      <c r="Y481" s="239"/>
      <c r="Z481" s="239"/>
    </row>
    <row r="482" spans="1:26" ht="12.75">
      <c r="A482" s="238"/>
      <c r="B482" s="239"/>
      <c r="C482" s="239"/>
      <c r="D482" s="239"/>
      <c r="E482" s="239"/>
      <c r="F482" s="239"/>
      <c r="G482" s="239"/>
      <c r="H482" s="239"/>
      <c r="I482" s="239"/>
      <c r="J482" s="239"/>
      <c r="K482" s="239"/>
      <c r="L482" s="239"/>
      <c r="M482" s="239"/>
      <c r="N482" s="239"/>
      <c r="O482" s="239"/>
      <c r="P482" s="239"/>
      <c r="Q482" s="239"/>
      <c r="R482" s="239"/>
      <c r="S482" s="239"/>
      <c r="T482" s="239"/>
      <c r="U482" s="239"/>
      <c r="V482" s="239"/>
      <c r="W482" s="239"/>
      <c r="X482" s="239"/>
      <c r="Y482" s="239"/>
      <c r="Z482" s="239"/>
    </row>
    <row r="483" spans="1:26" ht="12.75">
      <c r="A483" s="238"/>
      <c r="B483" s="239"/>
      <c r="C483" s="239"/>
      <c r="D483" s="239"/>
      <c r="E483" s="239"/>
      <c r="F483" s="239"/>
      <c r="G483" s="239"/>
      <c r="H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U483" s="239"/>
      <c r="V483" s="239"/>
      <c r="W483" s="239"/>
      <c r="X483" s="239"/>
      <c r="Y483" s="239"/>
      <c r="Z483" s="239"/>
    </row>
    <row r="484" spans="1:26" ht="12.75">
      <c r="A484" s="238"/>
      <c r="B484" s="239"/>
      <c r="C484" s="239"/>
      <c r="D484" s="239"/>
      <c r="E484" s="239"/>
      <c r="F484" s="239"/>
      <c r="G484" s="239"/>
      <c r="H484" s="239"/>
      <c r="I484" s="239"/>
      <c r="J484" s="239"/>
      <c r="K484" s="239"/>
      <c r="L484" s="239"/>
      <c r="M484" s="239"/>
      <c r="N484" s="239"/>
      <c r="O484" s="239"/>
      <c r="P484" s="239"/>
      <c r="Q484" s="239"/>
      <c r="R484" s="239"/>
      <c r="S484" s="239"/>
      <c r="T484" s="239"/>
      <c r="U484" s="239"/>
      <c r="V484" s="239"/>
      <c r="W484" s="239"/>
      <c r="X484" s="239"/>
      <c r="Y484" s="239"/>
      <c r="Z484" s="239"/>
    </row>
    <row r="485" spans="1:26" ht="12.75">
      <c r="A485" s="238"/>
      <c r="B485" s="239"/>
      <c r="C485" s="239"/>
      <c r="D485" s="239"/>
      <c r="E485" s="239"/>
      <c r="F485" s="239"/>
      <c r="G485" s="239"/>
      <c r="H485" s="239"/>
      <c r="I485" s="239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9"/>
      <c r="X485" s="239"/>
      <c r="Y485" s="239"/>
      <c r="Z485" s="239"/>
    </row>
    <row r="486" spans="1:26" ht="12.75">
      <c r="A486" s="238"/>
      <c r="B486" s="239"/>
      <c r="C486" s="239"/>
      <c r="D486" s="239"/>
      <c r="E486" s="239"/>
      <c r="F486" s="239"/>
      <c r="G486" s="239"/>
      <c r="H486" s="239"/>
      <c r="I486" s="239"/>
      <c r="J486" s="239"/>
      <c r="K486" s="239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39"/>
      <c r="Z486" s="239"/>
    </row>
    <row r="487" spans="1:26" ht="12.75">
      <c r="A487" s="238"/>
      <c r="B487" s="239"/>
      <c r="C487" s="239"/>
      <c r="D487" s="239"/>
      <c r="E487" s="239"/>
      <c r="F487" s="239"/>
      <c r="G487" s="239"/>
      <c r="H487" s="239"/>
      <c r="I487" s="239"/>
      <c r="J487" s="239"/>
      <c r="K487" s="239"/>
      <c r="L487" s="239"/>
      <c r="M487" s="239"/>
      <c r="N487" s="239"/>
      <c r="O487" s="239"/>
      <c r="P487" s="239"/>
      <c r="Q487" s="239"/>
      <c r="R487" s="239"/>
      <c r="S487" s="239"/>
      <c r="T487" s="239"/>
      <c r="U487" s="239"/>
      <c r="V487" s="239"/>
      <c r="W487" s="239"/>
      <c r="X487" s="239"/>
      <c r="Y487" s="239"/>
      <c r="Z487" s="239"/>
    </row>
    <row r="488" spans="1:26" ht="12.75">
      <c r="A488" s="238"/>
      <c r="B488" s="239"/>
      <c r="C488" s="239"/>
      <c r="D488" s="239"/>
      <c r="E488" s="239"/>
      <c r="F488" s="239"/>
      <c r="G488" s="239"/>
      <c r="H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T488" s="239"/>
      <c r="U488" s="239"/>
      <c r="V488" s="239"/>
      <c r="W488" s="239"/>
      <c r="X488" s="239"/>
      <c r="Y488" s="239"/>
      <c r="Z488" s="239"/>
    </row>
    <row r="489" spans="1:26" ht="12.75">
      <c r="A489" s="238"/>
      <c r="B489" s="239"/>
      <c r="C489" s="239"/>
      <c r="D489" s="239"/>
      <c r="E489" s="239"/>
      <c r="F489" s="239"/>
      <c r="G489" s="239"/>
      <c r="H489" s="239"/>
      <c r="I489" s="239"/>
      <c r="J489" s="239"/>
      <c r="K489" s="239"/>
      <c r="L489" s="239"/>
      <c r="M489" s="239"/>
      <c r="N489" s="239"/>
      <c r="O489" s="239"/>
      <c r="P489" s="239"/>
      <c r="Q489" s="239"/>
      <c r="R489" s="239"/>
      <c r="S489" s="239"/>
      <c r="T489" s="239"/>
      <c r="U489" s="239"/>
      <c r="V489" s="239"/>
      <c r="W489" s="239"/>
      <c r="X489" s="239"/>
      <c r="Y489" s="239"/>
      <c r="Z489" s="239"/>
    </row>
    <row r="490" spans="1:26" ht="12.75">
      <c r="A490" s="238"/>
      <c r="B490" s="239"/>
      <c r="C490" s="239"/>
      <c r="D490" s="239"/>
      <c r="E490" s="239"/>
      <c r="F490" s="239"/>
      <c r="G490" s="239"/>
      <c r="H490" s="239"/>
      <c r="I490" s="239"/>
      <c r="J490" s="239"/>
      <c r="K490" s="239"/>
      <c r="L490" s="239"/>
      <c r="M490" s="239"/>
      <c r="N490" s="239"/>
      <c r="O490" s="239"/>
      <c r="P490" s="239"/>
      <c r="Q490" s="239"/>
      <c r="R490" s="239"/>
      <c r="S490" s="239"/>
      <c r="T490" s="239"/>
      <c r="U490" s="239"/>
      <c r="V490" s="239"/>
      <c r="W490" s="239"/>
      <c r="X490" s="239"/>
      <c r="Y490" s="239"/>
      <c r="Z490" s="239"/>
    </row>
    <row r="491" spans="1:26" ht="12.75">
      <c r="A491" s="238"/>
      <c r="B491" s="239"/>
      <c r="C491" s="239"/>
      <c r="D491" s="239"/>
      <c r="E491" s="239"/>
      <c r="F491" s="239"/>
      <c r="G491" s="239"/>
      <c r="H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  <c r="Z491" s="239"/>
    </row>
    <row r="492" spans="1:26" ht="12.75">
      <c r="A492" s="238"/>
      <c r="B492" s="239"/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  <c r="Z492" s="239"/>
    </row>
    <row r="493" spans="1:26" ht="12.75">
      <c r="A493" s="238"/>
      <c r="B493" s="239"/>
      <c r="C493" s="239"/>
      <c r="D493" s="239"/>
      <c r="E493" s="239"/>
      <c r="F493" s="239"/>
      <c r="G493" s="239"/>
      <c r="H493" s="239"/>
      <c r="I493" s="239"/>
      <c r="J493" s="239"/>
      <c r="K493" s="239"/>
      <c r="L493" s="239"/>
      <c r="M493" s="239"/>
      <c r="N493" s="239"/>
      <c r="O493" s="239"/>
      <c r="P493" s="239"/>
      <c r="Q493" s="239"/>
      <c r="R493" s="239"/>
      <c r="S493" s="239"/>
      <c r="T493" s="239"/>
      <c r="U493" s="239"/>
      <c r="V493" s="239"/>
      <c r="W493" s="239"/>
      <c r="X493" s="239"/>
      <c r="Y493" s="239"/>
      <c r="Z493" s="239"/>
    </row>
    <row r="494" spans="1:26" ht="12.75">
      <c r="A494" s="238"/>
      <c r="B494" s="239"/>
      <c r="C494" s="239"/>
      <c r="D494" s="239"/>
      <c r="E494" s="239"/>
      <c r="F494" s="239"/>
      <c r="G494" s="239"/>
      <c r="H494" s="239"/>
      <c r="I494" s="239"/>
      <c r="J494" s="239"/>
      <c r="K494" s="239"/>
      <c r="L494" s="239"/>
      <c r="M494" s="239"/>
      <c r="N494" s="239"/>
      <c r="O494" s="239"/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  <c r="Z494" s="239"/>
    </row>
    <row r="495" spans="1:26" ht="12.75">
      <c r="A495" s="238"/>
      <c r="B495" s="239"/>
      <c r="C495" s="239"/>
      <c r="D495" s="239"/>
      <c r="E495" s="239"/>
      <c r="F495" s="239"/>
      <c r="G495" s="239"/>
      <c r="H495" s="239"/>
      <c r="I495" s="239"/>
      <c r="J495" s="239"/>
      <c r="K495" s="239"/>
      <c r="L495" s="239"/>
      <c r="M495" s="239"/>
      <c r="N495" s="239"/>
      <c r="O495" s="239"/>
      <c r="P495" s="239"/>
      <c r="Q495" s="239"/>
      <c r="R495" s="239"/>
      <c r="S495" s="239"/>
      <c r="T495" s="239"/>
      <c r="U495" s="239"/>
      <c r="V495" s="239"/>
      <c r="W495" s="239"/>
      <c r="X495" s="239"/>
      <c r="Y495" s="239"/>
      <c r="Z495" s="239"/>
    </row>
    <row r="496" spans="1:26" ht="12.75">
      <c r="A496" s="238"/>
      <c r="B496" s="239"/>
      <c r="C496" s="239"/>
      <c r="D496" s="239"/>
      <c r="E496" s="239"/>
      <c r="F496" s="239"/>
      <c r="G496" s="239"/>
      <c r="H496" s="239"/>
      <c r="I496" s="239"/>
      <c r="J496" s="239"/>
      <c r="K496" s="239"/>
      <c r="L496" s="239"/>
      <c r="M496" s="239"/>
      <c r="N496" s="239"/>
      <c r="O496" s="239"/>
      <c r="P496" s="239"/>
      <c r="Q496" s="239"/>
      <c r="R496" s="239"/>
      <c r="S496" s="239"/>
      <c r="T496" s="239"/>
      <c r="U496" s="239"/>
      <c r="V496" s="239"/>
      <c r="W496" s="239"/>
      <c r="X496" s="239"/>
      <c r="Y496" s="239"/>
      <c r="Z496" s="239"/>
    </row>
    <row r="497" spans="1:26" ht="12.75">
      <c r="A497" s="238"/>
      <c r="B497" s="239"/>
      <c r="C497" s="239"/>
      <c r="D497" s="239"/>
      <c r="E497" s="239"/>
      <c r="F497" s="239"/>
      <c r="G497" s="239"/>
      <c r="H497" s="239"/>
      <c r="I497" s="239"/>
      <c r="J497" s="239"/>
      <c r="K497" s="239"/>
      <c r="L497" s="239"/>
      <c r="M497" s="239"/>
      <c r="N497" s="239"/>
      <c r="O497" s="239"/>
      <c r="P497" s="239"/>
      <c r="Q497" s="239"/>
      <c r="R497" s="239"/>
      <c r="S497" s="239"/>
      <c r="T497" s="239"/>
      <c r="U497" s="239"/>
      <c r="V497" s="239"/>
      <c r="W497" s="239"/>
      <c r="X497" s="239"/>
      <c r="Y497" s="239"/>
      <c r="Z497" s="239"/>
    </row>
    <row r="498" spans="1:26" ht="12.75">
      <c r="A498" s="238"/>
      <c r="B498" s="239"/>
      <c r="C498" s="239"/>
      <c r="D498" s="239"/>
      <c r="E498" s="239"/>
      <c r="F498" s="239"/>
      <c r="G498" s="239"/>
      <c r="H498" s="239"/>
      <c r="I498" s="239"/>
      <c r="J498" s="239"/>
      <c r="K498" s="239"/>
      <c r="L498" s="239"/>
      <c r="M498" s="239"/>
      <c r="N498" s="239"/>
      <c r="O498" s="239"/>
      <c r="P498" s="239"/>
      <c r="Q498" s="239"/>
      <c r="R498" s="239"/>
      <c r="S498" s="239"/>
      <c r="T498" s="239"/>
      <c r="U498" s="239"/>
      <c r="V498" s="239"/>
      <c r="W498" s="239"/>
      <c r="X498" s="239"/>
      <c r="Y498" s="239"/>
      <c r="Z498" s="239"/>
    </row>
    <row r="499" spans="1:26" ht="12.75">
      <c r="A499" s="238"/>
      <c r="B499" s="239"/>
      <c r="C499" s="239"/>
      <c r="D499" s="239"/>
      <c r="E499" s="239"/>
      <c r="F499" s="239"/>
      <c r="G499" s="239"/>
      <c r="H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T499" s="239"/>
      <c r="U499" s="239"/>
      <c r="V499" s="239"/>
      <c r="W499" s="239"/>
      <c r="X499" s="239"/>
      <c r="Y499" s="239"/>
      <c r="Z499" s="239"/>
    </row>
    <row r="500" spans="1:26" ht="12.75">
      <c r="A500" s="238"/>
      <c r="B500" s="239"/>
      <c r="C500" s="239"/>
      <c r="D500" s="239"/>
      <c r="E500" s="239"/>
      <c r="F500" s="239"/>
      <c r="G500" s="239"/>
      <c r="H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T500" s="239"/>
      <c r="U500" s="239"/>
      <c r="V500" s="239"/>
      <c r="W500" s="239"/>
      <c r="X500" s="239"/>
      <c r="Y500" s="239"/>
      <c r="Z500" s="239"/>
    </row>
    <row r="501" spans="1:26" ht="12.75">
      <c r="A501" s="238"/>
      <c r="B501" s="239"/>
      <c r="C501" s="239"/>
      <c r="D501" s="239"/>
      <c r="E501" s="239"/>
      <c r="F501" s="239"/>
      <c r="G501" s="239"/>
      <c r="H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T501" s="239"/>
      <c r="U501" s="239"/>
      <c r="V501" s="239"/>
      <c r="W501" s="239"/>
      <c r="X501" s="239"/>
      <c r="Y501" s="239"/>
      <c r="Z501" s="239"/>
    </row>
    <row r="502" spans="1:26" ht="12.75">
      <c r="A502" s="238"/>
      <c r="B502" s="239"/>
      <c r="C502" s="239"/>
      <c r="D502" s="239"/>
      <c r="E502" s="239"/>
      <c r="F502" s="239"/>
      <c r="G502" s="239"/>
      <c r="H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T502" s="239"/>
      <c r="U502" s="239"/>
      <c r="V502" s="239"/>
      <c r="W502" s="239"/>
      <c r="X502" s="239"/>
      <c r="Y502" s="239"/>
      <c r="Z502" s="239"/>
    </row>
    <row r="503" spans="1:26" ht="12.75">
      <c r="A503" s="238"/>
      <c r="B503" s="239"/>
      <c r="C503" s="239"/>
      <c r="D503" s="239"/>
      <c r="E503" s="239"/>
      <c r="F503" s="239"/>
      <c r="G503" s="239"/>
      <c r="H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T503" s="239"/>
      <c r="U503" s="239"/>
      <c r="V503" s="239"/>
      <c r="W503" s="239"/>
      <c r="X503" s="239"/>
      <c r="Y503" s="239"/>
      <c r="Z503" s="239"/>
    </row>
    <row r="504" spans="1:26" ht="12.75">
      <c r="A504" s="238"/>
      <c r="B504" s="239"/>
      <c r="C504" s="239"/>
      <c r="D504" s="239"/>
      <c r="E504" s="239"/>
      <c r="F504" s="239"/>
      <c r="G504" s="239"/>
      <c r="H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T504" s="239"/>
      <c r="U504" s="239"/>
      <c r="V504" s="239"/>
      <c r="W504" s="239"/>
      <c r="X504" s="239"/>
      <c r="Y504" s="239"/>
      <c r="Z504" s="239"/>
    </row>
    <row r="505" spans="1:26" ht="12.75">
      <c r="A505" s="238"/>
      <c r="B505" s="239"/>
      <c r="C505" s="239"/>
      <c r="D505" s="239"/>
      <c r="E505" s="239"/>
      <c r="F505" s="239"/>
      <c r="G505" s="239"/>
      <c r="H505" s="239"/>
      <c r="I505" s="239"/>
      <c r="J505" s="239"/>
      <c r="K505" s="239"/>
      <c r="L505" s="239"/>
      <c r="M505" s="239"/>
      <c r="N505" s="239"/>
      <c r="O505" s="239"/>
      <c r="P505" s="239"/>
      <c r="Q505" s="239"/>
      <c r="R505" s="239"/>
      <c r="S505" s="239"/>
      <c r="T505" s="239"/>
      <c r="U505" s="239"/>
      <c r="V505" s="239"/>
      <c r="W505" s="239"/>
      <c r="X505" s="239"/>
      <c r="Y505" s="239"/>
      <c r="Z505" s="239"/>
    </row>
    <row r="506" spans="1:26" ht="12.75">
      <c r="A506" s="238"/>
      <c r="B506" s="239"/>
      <c r="C506" s="239"/>
      <c r="D506" s="239"/>
      <c r="E506" s="239"/>
      <c r="F506" s="239"/>
      <c r="G506" s="239"/>
      <c r="H506" s="239"/>
      <c r="I506" s="239"/>
      <c r="J506" s="239"/>
      <c r="K506" s="239"/>
      <c r="L506" s="239"/>
      <c r="M506" s="239"/>
      <c r="N506" s="239"/>
      <c r="O506" s="239"/>
      <c r="P506" s="239"/>
      <c r="Q506" s="239"/>
      <c r="R506" s="239"/>
      <c r="S506" s="239"/>
      <c r="T506" s="239"/>
      <c r="U506" s="239"/>
      <c r="V506" s="239"/>
      <c r="W506" s="239"/>
      <c r="X506" s="239"/>
      <c r="Y506" s="239"/>
      <c r="Z506" s="239"/>
    </row>
    <row r="507" spans="1:26" ht="12.75">
      <c r="A507" s="238"/>
      <c r="B507" s="239"/>
      <c r="C507" s="239"/>
      <c r="D507" s="239"/>
      <c r="E507" s="239"/>
      <c r="F507" s="239"/>
      <c r="G507" s="239"/>
      <c r="H507" s="239"/>
      <c r="I507" s="239"/>
      <c r="J507" s="239"/>
      <c r="K507" s="239"/>
      <c r="L507" s="239"/>
      <c r="M507" s="239"/>
      <c r="N507" s="239"/>
      <c r="O507" s="239"/>
      <c r="P507" s="239"/>
      <c r="Q507" s="239"/>
      <c r="R507" s="239"/>
      <c r="S507" s="239"/>
      <c r="T507" s="239"/>
      <c r="U507" s="239"/>
      <c r="V507" s="239"/>
      <c r="W507" s="239"/>
      <c r="X507" s="239"/>
      <c r="Y507" s="239"/>
      <c r="Z507" s="239"/>
    </row>
    <row r="508" spans="1:26" ht="12.75">
      <c r="A508" s="238"/>
      <c r="B508" s="239"/>
      <c r="C508" s="239"/>
      <c r="D508" s="239"/>
      <c r="E508" s="239"/>
      <c r="F508" s="239"/>
      <c r="G508" s="239"/>
      <c r="H508" s="239"/>
      <c r="I508" s="239"/>
      <c r="J508" s="239"/>
      <c r="K508" s="239"/>
      <c r="L508" s="239"/>
      <c r="M508" s="239"/>
      <c r="N508" s="239"/>
      <c r="O508" s="239"/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  <c r="Z508" s="239"/>
    </row>
    <row r="509" spans="1:26" ht="12.75">
      <c r="A509" s="238"/>
      <c r="B509" s="239"/>
      <c r="C509" s="239"/>
      <c r="D509" s="239"/>
      <c r="E509" s="239"/>
      <c r="F509" s="239"/>
      <c r="G509" s="239"/>
      <c r="H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U509" s="239"/>
      <c r="V509" s="239"/>
      <c r="W509" s="239"/>
      <c r="X509" s="239"/>
      <c r="Y509" s="239"/>
      <c r="Z509" s="239"/>
    </row>
    <row r="510" spans="1:26" ht="12.75">
      <c r="A510" s="238"/>
      <c r="B510" s="239"/>
      <c r="C510" s="239"/>
      <c r="D510" s="239"/>
      <c r="E510" s="239"/>
      <c r="F510" s="239"/>
      <c r="G510" s="239"/>
      <c r="H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U510" s="239"/>
      <c r="V510" s="239"/>
      <c r="W510" s="239"/>
      <c r="X510" s="239"/>
      <c r="Y510" s="239"/>
      <c r="Z510" s="239"/>
    </row>
    <row r="511" spans="1:26" ht="12.75">
      <c r="A511" s="238"/>
      <c r="B511" s="239"/>
      <c r="C511" s="239"/>
      <c r="D511" s="239"/>
      <c r="E511" s="239"/>
      <c r="F511" s="239"/>
      <c r="G511" s="239"/>
      <c r="H511" s="239"/>
      <c r="I511" s="239"/>
      <c r="J511" s="239"/>
      <c r="K511" s="239"/>
      <c r="L511" s="239"/>
      <c r="M511" s="239"/>
      <c r="N511" s="239"/>
      <c r="O511" s="239"/>
      <c r="P511" s="239"/>
      <c r="Q511" s="239"/>
      <c r="R511" s="239"/>
      <c r="S511" s="239"/>
      <c r="T511" s="239"/>
      <c r="U511" s="239"/>
      <c r="V511" s="239"/>
      <c r="W511" s="239"/>
      <c r="X511" s="239"/>
      <c r="Y511" s="239"/>
      <c r="Z511" s="239"/>
    </row>
    <row r="512" spans="1:26" ht="12.75">
      <c r="A512" s="238"/>
      <c r="B512" s="239"/>
      <c r="C512" s="239"/>
      <c r="D512" s="239"/>
      <c r="E512" s="239"/>
      <c r="F512" s="239"/>
      <c r="G512" s="239"/>
      <c r="H512" s="239"/>
      <c r="I512" s="239"/>
      <c r="J512" s="239"/>
      <c r="K512" s="239"/>
      <c r="L512" s="239"/>
      <c r="M512" s="239"/>
      <c r="N512" s="239"/>
      <c r="O512" s="239"/>
      <c r="P512" s="239"/>
      <c r="Q512" s="239"/>
      <c r="R512" s="239"/>
      <c r="S512" s="239"/>
      <c r="T512" s="239"/>
      <c r="U512" s="239"/>
      <c r="V512" s="239"/>
      <c r="W512" s="239"/>
      <c r="X512" s="239"/>
      <c r="Y512" s="239"/>
      <c r="Z512" s="239"/>
    </row>
    <row r="513" spans="1:26" ht="12.75">
      <c r="A513" s="238"/>
      <c r="B513" s="239"/>
      <c r="C513" s="239"/>
      <c r="D513" s="239"/>
      <c r="E513" s="239"/>
      <c r="F513" s="239"/>
      <c r="G513" s="239"/>
      <c r="H513" s="239"/>
      <c r="I513" s="239"/>
      <c r="J513" s="239"/>
      <c r="K513" s="239"/>
      <c r="L513" s="239"/>
      <c r="M513" s="239"/>
      <c r="N513" s="239"/>
      <c r="O513" s="239"/>
      <c r="P513" s="239"/>
      <c r="Q513" s="239"/>
      <c r="R513" s="239"/>
      <c r="S513" s="239"/>
      <c r="T513" s="239"/>
      <c r="U513" s="239"/>
      <c r="V513" s="239"/>
      <c r="W513" s="239"/>
      <c r="X513" s="239"/>
      <c r="Y513" s="239"/>
      <c r="Z513" s="239"/>
    </row>
    <row r="514" spans="1:26" ht="12.75">
      <c r="A514" s="238"/>
      <c r="B514" s="239"/>
      <c r="C514" s="239"/>
      <c r="D514" s="239"/>
      <c r="E514" s="239"/>
      <c r="F514" s="239"/>
      <c r="G514" s="239"/>
      <c r="H514" s="239"/>
      <c r="I514" s="239"/>
      <c r="J514" s="239"/>
      <c r="K514" s="239"/>
      <c r="L514" s="239"/>
      <c r="M514" s="239"/>
      <c r="N514" s="239"/>
      <c r="O514" s="239"/>
      <c r="P514" s="239"/>
      <c r="Q514" s="239"/>
      <c r="R514" s="239"/>
      <c r="S514" s="239"/>
      <c r="T514" s="239"/>
      <c r="U514" s="239"/>
      <c r="V514" s="239"/>
      <c r="W514" s="239"/>
      <c r="X514" s="239"/>
      <c r="Y514" s="239"/>
      <c r="Z514" s="239"/>
    </row>
    <row r="515" spans="1:26" ht="12.75">
      <c r="A515" s="238"/>
      <c r="B515" s="239"/>
      <c r="C515" s="239"/>
      <c r="D515" s="239"/>
      <c r="E515" s="239"/>
      <c r="F515" s="239"/>
      <c r="G515" s="239"/>
      <c r="H515" s="239"/>
      <c r="I515" s="239"/>
      <c r="J515" s="239"/>
      <c r="K515" s="239"/>
      <c r="L515" s="239"/>
      <c r="M515" s="239"/>
      <c r="N515" s="239"/>
      <c r="O515" s="239"/>
      <c r="P515" s="239"/>
      <c r="Q515" s="239"/>
      <c r="R515" s="239"/>
      <c r="S515" s="239"/>
      <c r="T515" s="239"/>
      <c r="U515" s="239"/>
      <c r="V515" s="239"/>
      <c r="W515" s="239"/>
      <c r="X515" s="239"/>
      <c r="Y515" s="239"/>
      <c r="Z515" s="239"/>
    </row>
    <row r="516" spans="1:26" ht="12.75">
      <c r="A516" s="238"/>
      <c r="B516" s="239"/>
      <c r="C516" s="239"/>
      <c r="D516" s="239"/>
      <c r="E516" s="239"/>
      <c r="F516" s="239"/>
      <c r="G516" s="239"/>
      <c r="H516" s="239"/>
      <c r="I516" s="239"/>
      <c r="J516" s="239"/>
      <c r="K516" s="239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39"/>
      <c r="X516" s="239"/>
      <c r="Y516" s="239"/>
      <c r="Z516" s="239"/>
    </row>
    <row r="517" spans="1:26" ht="12.75">
      <c r="A517" s="238"/>
      <c r="B517" s="239"/>
      <c r="C517" s="239"/>
      <c r="D517" s="239"/>
      <c r="E517" s="239"/>
      <c r="F517" s="239"/>
      <c r="G517" s="239"/>
      <c r="H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T517" s="239"/>
      <c r="U517" s="239"/>
      <c r="V517" s="239"/>
      <c r="W517" s="239"/>
      <c r="X517" s="239"/>
      <c r="Y517" s="239"/>
      <c r="Z517" s="239"/>
    </row>
    <row r="518" spans="1:26" ht="12.75">
      <c r="A518" s="238"/>
      <c r="B518" s="239"/>
      <c r="C518" s="239"/>
      <c r="D518" s="239"/>
      <c r="E518" s="239"/>
      <c r="F518" s="239"/>
      <c r="G518" s="239"/>
      <c r="H518" s="239"/>
      <c r="I518" s="239"/>
      <c r="J518" s="239"/>
      <c r="K518" s="239"/>
      <c r="L518" s="239"/>
      <c r="M518" s="239"/>
      <c r="N518" s="239"/>
      <c r="O518" s="239"/>
      <c r="P518" s="239"/>
      <c r="Q518" s="239"/>
      <c r="R518" s="239"/>
      <c r="S518" s="239"/>
      <c r="T518" s="239"/>
      <c r="U518" s="239"/>
      <c r="V518" s="239"/>
      <c r="W518" s="239"/>
      <c r="X518" s="239"/>
      <c r="Y518" s="239"/>
      <c r="Z518" s="239"/>
    </row>
    <row r="519" spans="1:26" ht="12.75">
      <c r="A519" s="238"/>
      <c r="B519" s="239"/>
      <c r="C519" s="239"/>
      <c r="D519" s="239"/>
      <c r="E519" s="239"/>
      <c r="F519" s="239"/>
      <c r="G519" s="239"/>
      <c r="H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U519" s="239"/>
      <c r="V519" s="239"/>
      <c r="W519" s="239"/>
      <c r="X519" s="239"/>
      <c r="Y519" s="239"/>
      <c r="Z519" s="239"/>
    </row>
    <row r="520" spans="1:26" ht="12.75">
      <c r="A520" s="238"/>
      <c r="B520" s="239"/>
      <c r="C520" s="239"/>
      <c r="D520" s="239"/>
      <c r="E520" s="239"/>
      <c r="F520" s="239"/>
      <c r="G520" s="239"/>
      <c r="H520" s="239"/>
      <c r="I520" s="239"/>
      <c r="J520" s="239"/>
      <c r="K520" s="239"/>
      <c r="L520" s="239"/>
      <c r="M520" s="239"/>
      <c r="N520" s="239"/>
      <c r="O520" s="239"/>
      <c r="P520" s="239"/>
      <c r="Q520" s="239"/>
      <c r="R520" s="239"/>
      <c r="S520" s="239"/>
      <c r="T520" s="239"/>
      <c r="U520" s="239"/>
      <c r="V520" s="239"/>
      <c r="W520" s="239"/>
      <c r="X520" s="239"/>
      <c r="Y520" s="239"/>
      <c r="Z520" s="239"/>
    </row>
    <row r="521" spans="1:26" ht="12.75">
      <c r="A521" s="238"/>
      <c r="B521" s="239"/>
      <c r="C521" s="239"/>
      <c r="D521" s="239"/>
      <c r="E521" s="239"/>
      <c r="F521" s="239"/>
      <c r="G521" s="239"/>
      <c r="H521" s="239"/>
      <c r="I521" s="239"/>
      <c r="J521" s="239"/>
      <c r="K521" s="239"/>
      <c r="L521" s="239"/>
      <c r="M521" s="239"/>
      <c r="N521" s="239"/>
      <c r="O521" s="239"/>
      <c r="P521" s="239"/>
      <c r="Q521" s="239"/>
      <c r="R521" s="239"/>
      <c r="S521" s="239"/>
      <c r="T521" s="239"/>
      <c r="U521" s="239"/>
      <c r="V521" s="239"/>
      <c r="W521" s="239"/>
      <c r="X521" s="239"/>
      <c r="Y521" s="239"/>
      <c r="Z521" s="239"/>
    </row>
    <row r="522" spans="1:26" ht="12.75">
      <c r="A522" s="238"/>
      <c r="B522" s="239"/>
      <c r="C522" s="239"/>
      <c r="D522" s="239"/>
      <c r="E522" s="239"/>
      <c r="F522" s="239"/>
      <c r="G522" s="239"/>
      <c r="H522" s="239"/>
      <c r="I522" s="239"/>
      <c r="J522" s="239"/>
      <c r="K522" s="239"/>
      <c r="L522" s="239"/>
      <c r="M522" s="239"/>
      <c r="N522" s="239"/>
      <c r="O522" s="239"/>
      <c r="P522" s="239"/>
      <c r="Q522" s="239"/>
      <c r="R522" s="239"/>
      <c r="S522" s="239"/>
      <c r="T522" s="239"/>
      <c r="U522" s="239"/>
      <c r="V522" s="239"/>
      <c r="W522" s="239"/>
      <c r="X522" s="239"/>
      <c r="Y522" s="239"/>
      <c r="Z522" s="239"/>
    </row>
    <row r="523" spans="1:26" ht="12.75">
      <c r="A523" s="238"/>
      <c r="B523" s="239"/>
      <c r="C523" s="239"/>
      <c r="D523" s="239"/>
      <c r="E523" s="239"/>
      <c r="F523" s="239"/>
      <c r="G523" s="239"/>
      <c r="H523" s="239"/>
      <c r="I523" s="239"/>
      <c r="J523" s="239"/>
      <c r="K523" s="239"/>
      <c r="L523" s="239"/>
      <c r="M523" s="239"/>
      <c r="N523" s="239"/>
      <c r="O523" s="239"/>
      <c r="P523" s="239"/>
      <c r="Q523" s="239"/>
      <c r="R523" s="239"/>
      <c r="S523" s="239"/>
      <c r="T523" s="239"/>
      <c r="U523" s="239"/>
      <c r="V523" s="239"/>
      <c r="W523" s="239"/>
      <c r="X523" s="239"/>
      <c r="Y523" s="239"/>
      <c r="Z523" s="239"/>
    </row>
    <row r="524" spans="1:26" ht="12.75">
      <c r="A524" s="238"/>
      <c r="B524" s="239"/>
      <c r="C524" s="239"/>
      <c r="D524" s="239"/>
      <c r="E524" s="239"/>
      <c r="F524" s="239"/>
      <c r="G524" s="239"/>
      <c r="H524" s="239"/>
      <c r="I524" s="239"/>
      <c r="J524" s="239"/>
      <c r="K524" s="239"/>
      <c r="L524" s="239"/>
      <c r="M524" s="239"/>
      <c r="N524" s="239"/>
      <c r="O524" s="239"/>
      <c r="P524" s="239"/>
      <c r="Q524" s="239"/>
      <c r="R524" s="239"/>
      <c r="S524" s="239"/>
      <c r="T524" s="239"/>
      <c r="U524" s="239"/>
      <c r="V524" s="239"/>
      <c r="W524" s="239"/>
      <c r="X524" s="239"/>
      <c r="Y524" s="239"/>
      <c r="Z524" s="239"/>
    </row>
    <row r="525" spans="1:26" ht="12.75">
      <c r="A525" s="238"/>
      <c r="B525" s="239"/>
      <c r="C525" s="239"/>
      <c r="D525" s="239"/>
      <c r="E525" s="239"/>
      <c r="F525" s="239"/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39"/>
      <c r="Y525" s="239"/>
      <c r="Z525" s="239"/>
    </row>
    <row r="526" spans="1:26" ht="12.75">
      <c r="A526" s="238"/>
      <c r="B526" s="239"/>
      <c r="C526" s="239"/>
      <c r="D526" s="239"/>
      <c r="E526" s="239"/>
      <c r="F526" s="239"/>
      <c r="G526" s="239"/>
      <c r="H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T526" s="239"/>
      <c r="U526" s="239"/>
      <c r="V526" s="239"/>
      <c r="W526" s="239"/>
      <c r="X526" s="239"/>
      <c r="Y526" s="239"/>
      <c r="Z526" s="239"/>
    </row>
    <row r="527" spans="1:26" ht="12.75">
      <c r="A527" s="238"/>
      <c r="B527" s="239"/>
      <c r="C527" s="239"/>
      <c r="D527" s="239"/>
      <c r="E527" s="239"/>
      <c r="F527" s="239"/>
      <c r="G527" s="239"/>
      <c r="H527" s="239"/>
      <c r="I527" s="239"/>
      <c r="J527" s="239"/>
      <c r="K527" s="239"/>
      <c r="L527" s="239"/>
      <c r="M527" s="239"/>
      <c r="N527" s="239"/>
      <c r="O527" s="239"/>
      <c r="P527" s="239"/>
      <c r="Q527" s="239"/>
      <c r="R527" s="239"/>
      <c r="S527" s="239"/>
      <c r="T527" s="239"/>
      <c r="U527" s="239"/>
      <c r="V527" s="239"/>
      <c r="W527" s="239"/>
      <c r="X527" s="239"/>
      <c r="Y527" s="239"/>
      <c r="Z527" s="239"/>
    </row>
    <row r="528" spans="1:26" ht="12.75">
      <c r="A528" s="238"/>
      <c r="B528" s="239"/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  <c r="M528" s="239"/>
      <c r="N528" s="239"/>
      <c r="O528" s="239"/>
      <c r="P528" s="239"/>
      <c r="Q528" s="239"/>
      <c r="R528" s="239"/>
      <c r="S528" s="239"/>
      <c r="T528" s="239"/>
      <c r="U528" s="239"/>
      <c r="V528" s="239"/>
      <c r="W528" s="239"/>
      <c r="X528" s="239"/>
      <c r="Y528" s="239"/>
      <c r="Z528" s="239"/>
    </row>
    <row r="529" spans="1:26" ht="12.75">
      <c r="A529" s="238"/>
      <c r="B529" s="239"/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39"/>
      <c r="X529" s="239"/>
      <c r="Y529" s="239"/>
      <c r="Z529" s="239"/>
    </row>
    <row r="530" spans="1:26" ht="12.75">
      <c r="A530" s="238"/>
      <c r="B530" s="239"/>
      <c r="C530" s="239"/>
      <c r="D530" s="239"/>
      <c r="E530" s="239"/>
      <c r="F530" s="239"/>
      <c r="G530" s="239"/>
      <c r="H530" s="239"/>
      <c r="I530" s="239"/>
      <c r="J530" s="239"/>
      <c r="K530" s="239"/>
      <c r="L530" s="239"/>
      <c r="M530" s="239"/>
      <c r="N530" s="239"/>
      <c r="O530" s="239"/>
      <c r="P530" s="239"/>
      <c r="Q530" s="239"/>
      <c r="R530" s="239"/>
      <c r="S530" s="239"/>
      <c r="T530" s="239"/>
      <c r="U530" s="239"/>
      <c r="V530" s="239"/>
      <c r="W530" s="239"/>
      <c r="X530" s="239"/>
      <c r="Y530" s="239"/>
      <c r="Z530" s="239"/>
    </row>
    <row r="531" spans="1:26" ht="12.75">
      <c r="A531" s="238"/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39"/>
      <c r="P531" s="239"/>
      <c r="Q531" s="239"/>
      <c r="R531" s="239"/>
      <c r="S531" s="239"/>
      <c r="T531" s="239"/>
      <c r="U531" s="239"/>
      <c r="V531" s="239"/>
      <c r="W531" s="239"/>
      <c r="X531" s="239"/>
      <c r="Y531" s="239"/>
      <c r="Z531" s="239"/>
    </row>
    <row r="532" spans="1:26" ht="12.75">
      <c r="A532" s="238"/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39"/>
      <c r="Q532" s="239"/>
      <c r="R532" s="239"/>
      <c r="S532" s="239"/>
      <c r="T532" s="239"/>
      <c r="U532" s="239"/>
      <c r="V532" s="239"/>
      <c r="W532" s="239"/>
      <c r="X532" s="239"/>
      <c r="Y532" s="239"/>
      <c r="Z532" s="239"/>
    </row>
    <row r="533" spans="1:26" ht="12.75">
      <c r="A533" s="238"/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U533" s="239"/>
      <c r="V533" s="239"/>
      <c r="W533" s="239"/>
      <c r="X533" s="239"/>
      <c r="Y533" s="239"/>
      <c r="Z533" s="239"/>
    </row>
    <row r="534" spans="1:26" ht="12.75">
      <c r="A534" s="238"/>
      <c r="B534" s="239"/>
      <c r="C534" s="239"/>
      <c r="D534" s="239"/>
      <c r="E534" s="239"/>
      <c r="F534" s="239"/>
      <c r="G534" s="239"/>
      <c r="H534" s="239"/>
      <c r="I534" s="239"/>
      <c r="J534" s="239"/>
      <c r="K534" s="239"/>
      <c r="L534" s="239"/>
      <c r="M534" s="239"/>
      <c r="N534" s="239"/>
      <c r="O534" s="239"/>
      <c r="P534" s="239"/>
      <c r="Q534" s="239"/>
      <c r="R534" s="239"/>
      <c r="S534" s="239"/>
      <c r="T534" s="239"/>
      <c r="U534" s="239"/>
      <c r="V534" s="239"/>
      <c r="W534" s="239"/>
      <c r="X534" s="239"/>
      <c r="Y534" s="239"/>
      <c r="Z534" s="239"/>
    </row>
    <row r="535" spans="1:26" ht="12.75">
      <c r="A535" s="238"/>
      <c r="B535" s="239"/>
      <c r="C535" s="239"/>
      <c r="D535" s="239"/>
      <c r="E535" s="239"/>
      <c r="F535" s="239"/>
      <c r="G535" s="239"/>
      <c r="H535" s="239"/>
      <c r="I535" s="239"/>
      <c r="J535" s="239"/>
      <c r="K535" s="239"/>
      <c r="L535" s="239"/>
      <c r="M535" s="239"/>
      <c r="N535" s="239"/>
      <c r="O535" s="239"/>
      <c r="P535" s="239"/>
      <c r="Q535" s="239"/>
      <c r="R535" s="239"/>
      <c r="S535" s="239"/>
      <c r="T535" s="239"/>
      <c r="U535" s="239"/>
      <c r="V535" s="239"/>
      <c r="W535" s="239"/>
      <c r="X535" s="239"/>
      <c r="Y535" s="239"/>
      <c r="Z535" s="239"/>
    </row>
    <row r="536" spans="1:26" ht="12.75">
      <c r="A536" s="238"/>
      <c r="B536" s="239"/>
      <c r="C536" s="239"/>
      <c r="D536" s="239"/>
      <c r="E536" s="239"/>
      <c r="F536" s="239"/>
      <c r="G536" s="239"/>
      <c r="H536" s="239"/>
      <c r="I536" s="239"/>
      <c r="J536" s="239"/>
      <c r="K536" s="239"/>
      <c r="L536" s="239"/>
      <c r="M536" s="239"/>
      <c r="N536" s="239"/>
      <c r="O536" s="239"/>
      <c r="P536" s="239"/>
      <c r="Q536" s="239"/>
      <c r="R536" s="239"/>
      <c r="S536" s="239"/>
      <c r="T536" s="239"/>
      <c r="U536" s="239"/>
      <c r="V536" s="239"/>
      <c r="W536" s="239"/>
      <c r="X536" s="239"/>
      <c r="Y536" s="239"/>
      <c r="Z536" s="239"/>
    </row>
    <row r="537" spans="1:26" ht="12.75">
      <c r="A537" s="238"/>
      <c r="B537" s="239"/>
      <c r="C537" s="239"/>
      <c r="D537" s="239"/>
      <c r="E537" s="239"/>
      <c r="F537" s="239"/>
      <c r="G537" s="239"/>
      <c r="H537" s="239"/>
      <c r="I537" s="239"/>
      <c r="J537" s="239"/>
      <c r="K537" s="239"/>
      <c r="L537" s="239"/>
      <c r="M537" s="239"/>
      <c r="N537" s="239"/>
      <c r="O537" s="239"/>
      <c r="P537" s="239"/>
      <c r="Q537" s="239"/>
      <c r="R537" s="239"/>
      <c r="S537" s="239"/>
      <c r="T537" s="239"/>
      <c r="U537" s="239"/>
      <c r="V537" s="239"/>
      <c r="W537" s="239"/>
      <c r="X537" s="239"/>
      <c r="Y537" s="239"/>
      <c r="Z537" s="239"/>
    </row>
    <row r="538" spans="1:26" ht="12.75">
      <c r="A538" s="238"/>
      <c r="B538" s="239"/>
      <c r="C538" s="239"/>
      <c r="D538" s="239"/>
      <c r="E538" s="239"/>
      <c r="F538" s="239"/>
      <c r="G538" s="239"/>
      <c r="H538" s="239"/>
      <c r="I538" s="239"/>
      <c r="J538" s="239"/>
      <c r="K538" s="239"/>
      <c r="L538" s="239"/>
      <c r="M538" s="239"/>
      <c r="N538" s="239"/>
      <c r="O538" s="239"/>
      <c r="P538" s="239"/>
      <c r="Q538" s="239"/>
      <c r="R538" s="239"/>
      <c r="S538" s="239"/>
      <c r="T538" s="239"/>
      <c r="U538" s="239"/>
      <c r="V538" s="239"/>
      <c r="W538" s="239"/>
      <c r="X538" s="239"/>
      <c r="Y538" s="239"/>
      <c r="Z538" s="239"/>
    </row>
    <row r="539" spans="1:26" ht="12.75">
      <c r="A539" s="238"/>
      <c r="B539" s="239"/>
      <c r="C539" s="239"/>
      <c r="D539" s="239"/>
      <c r="E539" s="239"/>
      <c r="F539" s="239"/>
      <c r="G539" s="239"/>
      <c r="H539" s="239"/>
      <c r="I539" s="239"/>
      <c r="J539" s="239"/>
      <c r="K539" s="239"/>
      <c r="L539" s="239"/>
      <c r="M539" s="239"/>
      <c r="N539" s="239"/>
      <c r="O539" s="239"/>
      <c r="P539" s="239"/>
      <c r="Q539" s="239"/>
      <c r="R539" s="239"/>
      <c r="S539" s="239"/>
      <c r="T539" s="239"/>
      <c r="U539" s="239"/>
      <c r="V539" s="239"/>
      <c r="W539" s="239"/>
      <c r="X539" s="239"/>
      <c r="Y539" s="239"/>
      <c r="Z539" s="239"/>
    </row>
    <row r="540" spans="1:26" ht="12.75">
      <c r="A540" s="238"/>
      <c r="B540" s="239"/>
      <c r="C540" s="239"/>
      <c r="D540" s="239"/>
      <c r="E540" s="239"/>
      <c r="F540" s="239"/>
      <c r="G540" s="239"/>
      <c r="H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T540" s="239"/>
      <c r="U540" s="239"/>
      <c r="V540" s="239"/>
      <c r="W540" s="239"/>
      <c r="X540" s="239"/>
      <c r="Y540" s="239"/>
      <c r="Z540" s="239"/>
    </row>
    <row r="541" spans="1:26" ht="12.75">
      <c r="A541" s="238"/>
      <c r="B541" s="239"/>
      <c r="C541" s="239"/>
      <c r="D541" s="239"/>
      <c r="E541" s="239"/>
      <c r="F541" s="239"/>
      <c r="G541" s="239"/>
      <c r="H541" s="239"/>
      <c r="I541" s="239"/>
      <c r="J541" s="239"/>
      <c r="K541" s="239"/>
      <c r="L541" s="239"/>
      <c r="M541" s="239"/>
      <c r="N541" s="239"/>
      <c r="O541" s="239"/>
      <c r="P541" s="239"/>
      <c r="Q541" s="239"/>
      <c r="R541" s="239"/>
      <c r="S541" s="239"/>
      <c r="T541" s="239"/>
      <c r="U541" s="239"/>
      <c r="V541" s="239"/>
      <c r="W541" s="239"/>
      <c r="X541" s="239"/>
      <c r="Y541" s="239"/>
      <c r="Z541" s="239"/>
    </row>
    <row r="542" spans="1:26" ht="12.75">
      <c r="A542" s="238"/>
      <c r="B542" s="239"/>
      <c r="C542" s="239"/>
      <c r="D542" s="239"/>
      <c r="E542" s="239"/>
      <c r="F542" s="239"/>
      <c r="G542" s="239"/>
      <c r="H542" s="239"/>
      <c r="I542" s="239"/>
      <c r="J542" s="239"/>
      <c r="K542" s="239"/>
      <c r="L542" s="239"/>
      <c r="M542" s="239"/>
      <c r="N542" s="239"/>
      <c r="O542" s="239"/>
      <c r="P542" s="239"/>
      <c r="Q542" s="239"/>
      <c r="R542" s="239"/>
      <c r="S542" s="239"/>
      <c r="T542" s="239"/>
      <c r="U542" s="239"/>
      <c r="V542" s="239"/>
      <c r="W542" s="239"/>
      <c r="X542" s="239"/>
      <c r="Y542" s="239"/>
      <c r="Z542" s="239"/>
    </row>
    <row r="543" spans="1:26" ht="12.75">
      <c r="A543" s="238"/>
      <c r="B543" s="239"/>
      <c r="C543" s="239"/>
      <c r="D543" s="239"/>
      <c r="E543" s="239"/>
      <c r="F543" s="239"/>
      <c r="G543" s="239"/>
      <c r="H543" s="239"/>
      <c r="I543" s="239"/>
      <c r="J543" s="239"/>
      <c r="K543" s="239"/>
      <c r="L543" s="239"/>
      <c r="M543" s="239"/>
      <c r="N543" s="239"/>
      <c r="O543" s="239"/>
      <c r="P543" s="239"/>
      <c r="Q543" s="239"/>
      <c r="R543" s="239"/>
      <c r="S543" s="239"/>
      <c r="T543" s="239"/>
      <c r="U543" s="239"/>
      <c r="V543" s="239"/>
      <c r="W543" s="239"/>
      <c r="X543" s="239"/>
      <c r="Y543" s="239"/>
      <c r="Z543" s="239"/>
    </row>
    <row r="544" spans="1:26" ht="12.75">
      <c r="A544" s="238"/>
      <c r="B544" s="239"/>
      <c r="C544" s="239"/>
      <c r="D544" s="239"/>
      <c r="E544" s="239"/>
      <c r="F544" s="239"/>
      <c r="G544" s="239"/>
      <c r="H544" s="239"/>
      <c r="I544" s="239"/>
      <c r="J544" s="239"/>
      <c r="K544" s="239"/>
      <c r="L544" s="239"/>
      <c r="M544" s="239"/>
      <c r="N544" s="239"/>
      <c r="O544" s="239"/>
      <c r="P544" s="239"/>
      <c r="Q544" s="239"/>
      <c r="R544" s="239"/>
      <c r="S544" s="239"/>
      <c r="T544" s="239"/>
      <c r="U544" s="239"/>
      <c r="V544" s="239"/>
      <c r="W544" s="239"/>
      <c r="X544" s="239"/>
      <c r="Y544" s="239"/>
      <c r="Z544" s="239"/>
    </row>
    <row r="545" spans="1:26" ht="12.75">
      <c r="A545" s="238"/>
      <c r="B545" s="239"/>
      <c r="C545" s="239"/>
      <c r="D545" s="239"/>
      <c r="E545" s="239"/>
      <c r="F545" s="239"/>
      <c r="G545" s="239"/>
      <c r="H545" s="239"/>
      <c r="I545" s="239"/>
      <c r="J545" s="239"/>
      <c r="K545" s="239"/>
      <c r="L545" s="239"/>
      <c r="M545" s="239"/>
      <c r="N545" s="239"/>
      <c r="O545" s="239"/>
      <c r="P545" s="239"/>
      <c r="Q545" s="239"/>
      <c r="R545" s="239"/>
      <c r="S545" s="239"/>
      <c r="T545" s="239"/>
      <c r="U545" s="239"/>
      <c r="V545" s="239"/>
      <c r="W545" s="239"/>
      <c r="X545" s="239"/>
      <c r="Y545" s="239"/>
      <c r="Z545" s="239"/>
    </row>
    <row r="546" spans="1:26" ht="12.75">
      <c r="A546" s="238"/>
      <c r="B546" s="239"/>
      <c r="C546" s="239"/>
      <c r="D546" s="239"/>
      <c r="E546" s="239"/>
      <c r="F546" s="239"/>
      <c r="G546" s="239"/>
      <c r="H546" s="239"/>
      <c r="I546" s="239"/>
      <c r="J546" s="239"/>
      <c r="K546" s="239"/>
      <c r="L546" s="239"/>
      <c r="M546" s="239"/>
      <c r="N546" s="239"/>
      <c r="O546" s="239"/>
      <c r="P546" s="239"/>
      <c r="Q546" s="239"/>
      <c r="R546" s="239"/>
      <c r="S546" s="239"/>
      <c r="T546" s="239"/>
      <c r="U546" s="239"/>
      <c r="V546" s="239"/>
      <c r="W546" s="239"/>
      <c r="X546" s="239"/>
      <c r="Y546" s="239"/>
      <c r="Z546" s="239"/>
    </row>
    <row r="547" spans="1:26" ht="12.75">
      <c r="A547" s="238"/>
      <c r="B547" s="239"/>
      <c r="C547" s="239"/>
      <c r="D547" s="239"/>
      <c r="E547" s="239"/>
      <c r="F547" s="239"/>
      <c r="G547" s="239"/>
      <c r="H547" s="239"/>
      <c r="I547" s="239"/>
      <c r="J547" s="239"/>
      <c r="K547" s="239"/>
      <c r="L547" s="239"/>
      <c r="M547" s="239"/>
      <c r="N547" s="239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  <c r="Z547" s="239"/>
    </row>
    <row r="548" spans="1:26" ht="12.75">
      <c r="A548" s="238"/>
      <c r="B548" s="239"/>
      <c r="C548" s="239"/>
      <c r="D548" s="239"/>
      <c r="E548" s="239"/>
      <c r="F548" s="239"/>
      <c r="G548" s="239"/>
      <c r="H548" s="239"/>
      <c r="I548" s="239"/>
      <c r="J548" s="239"/>
      <c r="K548" s="239"/>
      <c r="L548" s="239"/>
      <c r="M548" s="239"/>
      <c r="N548" s="239"/>
      <c r="O548" s="239"/>
      <c r="P548" s="239"/>
      <c r="Q548" s="239"/>
      <c r="R548" s="239"/>
      <c r="S548" s="239"/>
      <c r="T548" s="239"/>
      <c r="U548" s="239"/>
      <c r="V548" s="239"/>
      <c r="W548" s="239"/>
      <c r="X548" s="239"/>
      <c r="Y548" s="239"/>
      <c r="Z548" s="239"/>
    </row>
    <row r="549" spans="1:26" ht="12.75">
      <c r="A549" s="238"/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39"/>
      <c r="M549" s="239"/>
      <c r="N549" s="239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  <c r="Z549" s="239"/>
    </row>
    <row r="550" spans="1:26" ht="12.75">
      <c r="A550" s="238"/>
      <c r="B550" s="239"/>
      <c r="C550" s="239"/>
      <c r="D550" s="239"/>
      <c r="E550" s="239"/>
      <c r="F550" s="239"/>
      <c r="G550" s="239"/>
      <c r="H550" s="239"/>
      <c r="I550" s="239"/>
      <c r="J550" s="239"/>
      <c r="K550" s="239"/>
      <c r="L550" s="239"/>
      <c r="M550" s="239"/>
      <c r="N550" s="239"/>
      <c r="O550" s="239"/>
      <c r="P550" s="239"/>
      <c r="Q550" s="239"/>
      <c r="R550" s="239"/>
      <c r="S550" s="239"/>
      <c r="T550" s="239"/>
      <c r="U550" s="239"/>
      <c r="V550" s="239"/>
      <c r="W550" s="239"/>
      <c r="X550" s="239"/>
      <c r="Y550" s="239"/>
      <c r="Z550" s="239"/>
    </row>
    <row r="551" spans="1:26" ht="12.75">
      <c r="A551" s="238"/>
      <c r="B551" s="239"/>
      <c r="C551" s="239"/>
      <c r="D551" s="239"/>
      <c r="E551" s="239"/>
      <c r="F551" s="239"/>
      <c r="G551" s="239"/>
      <c r="H551" s="239"/>
      <c r="I551" s="239"/>
      <c r="J551" s="239"/>
      <c r="K551" s="239"/>
      <c r="L551" s="239"/>
      <c r="M551" s="239"/>
      <c r="N551" s="239"/>
      <c r="O551" s="239"/>
      <c r="P551" s="239"/>
      <c r="Q551" s="239"/>
      <c r="R551" s="239"/>
      <c r="S551" s="239"/>
      <c r="T551" s="239"/>
      <c r="U551" s="239"/>
      <c r="V551" s="239"/>
      <c r="W551" s="239"/>
      <c r="X551" s="239"/>
      <c r="Y551" s="239"/>
      <c r="Z551" s="239"/>
    </row>
    <row r="552" spans="1:26" ht="12.75">
      <c r="A552" s="238"/>
      <c r="B552" s="239"/>
      <c r="C552" s="239"/>
      <c r="D552" s="239"/>
      <c r="E552" s="239"/>
      <c r="F552" s="239"/>
      <c r="G552" s="239"/>
      <c r="H552" s="239"/>
      <c r="I552" s="239"/>
      <c r="J552" s="239"/>
      <c r="K552" s="239"/>
      <c r="L552" s="239"/>
      <c r="M552" s="239"/>
      <c r="N552" s="239"/>
      <c r="O552" s="239"/>
      <c r="P552" s="239"/>
      <c r="Q552" s="239"/>
      <c r="R552" s="239"/>
      <c r="S552" s="239"/>
      <c r="T552" s="239"/>
      <c r="U552" s="239"/>
      <c r="V552" s="239"/>
      <c r="W552" s="239"/>
      <c r="X552" s="239"/>
      <c r="Y552" s="239"/>
      <c r="Z552" s="239"/>
    </row>
    <row r="553" spans="1:26" ht="12.75">
      <c r="A553" s="238"/>
      <c r="B553" s="239"/>
      <c r="C553" s="239"/>
      <c r="D553" s="239"/>
      <c r="E553" s="239"/>
      <c r="F553" s="239"/>
      <c r="G553" s="239"/>
      <c r="H553" s="239"/>
      <c r="I553" s="239"/>
      <c r="J553" s="239"/>
      <c r="K553" s="239"/>
      <c r="L553" s="239"/>
      <c r="M553" s="239"/>
      <c r="N553" s="239"/>
      <c r="O553" s="239"/>
      <c r="P553" s="239"/>
      <c r="Q553" s="239"/>
      <c r="R553" s="239"/>
      <c r="S553" s="239"/>
      <c r="T553" s="239"/>
      <c r="U553" s="239"/>
      <c r="V553" s="239"/>
      <c r="W553" s="239"/>
      <c r="X553" s="239"/>
      <c r="Y553" s="239"/>
      <c r="Z553" s="239"/>
    </row>
    <row r="554" spans="1:26" ht="12.75">
      <c r="A554" s="238"/>
      <c r="B554" s="239"/>
      <c r="C554" s="239"/>
      <c r="D554" s="239"/>
      <c r="E554" s="239"/>
      <c r="F554" s="239"/>
      <c r="G554" s="239"/>
      <c r="H554" s="239"/>
      <c r="I554" s="239"/>
      <c r="J554" s="239"/>
      <c r="K554" s="239"/>
      <c r="L554" s="239"/>
      <c r="M554" s="239"/>
      <c r="N554" s="239"/>
      <c r="O554" s="239"/>
      <c r="P554" s="239"/>
      <c r="Q554" s="239"/>
      <c r="R554" s="239"/>
      <c r="S554" s="239"/>
      <c r="T554" s="239"/>
      <c r="U554" s="239"/>
      <c r="V554" s="239"/>
      <c r="W554" s="239"/>
      <c r="X554" s="239"/>
      <c r="Y554" s="239"/>
      <c r="Z554" s="239"/>
    </row>
    <row r="555" spans="1:26" ht="12.75">
      <c r="A555" s="238"/>
      <c r="B555" s="239"/>
      <c r="C555" s="239"/>
      <c r="D555" s="239"/>
      <c r="E555" s="239"/>
      <c r="F555" s="239"/>
      <c r="G555" s="239"/>
      <c r="H555" s="239"/>
      <c r="I555" s="239"/>
      <c r="J555" s="239"/>
      <c r="K555" s="239"/>
      <c r="L555" s="239"/>
      <c r="M555" s="239"/>
      <c r="N555" s="239"/>
      <c r="O555" s="239"/>
      <c r="P555" s="239"/>
      <c r="Q555" s="239"/>
      <c r="R555" s="239"/>
      <c r="S555" s="239"/>
      <c r="T555" s="239"/>
      <c r="U555" s="239"/>
      <c r="V555" s="239"/>
      <c r="W555" s="239"/>
      <c r="X555" s="239"/>
      <c r="Y555" s="239"/>
      <c r="Z555" s="239"/>
    </row>
    <row r="556" spans="1:26" ht="12.75">
      <c r="A556" s="238"/>
      <c r="B556" s="239"/>
      <c r="C556" s="239"/>
      <c r="D556" s="239"/>
      <c r="E556" s="239"/>
      <c r="F556" s="239"/>
      <c r="G556" s="239"/>
      <c r="H556" s="239"/>
      <c r="I556" s="239"/>
      <c r="J556" s="239"/>
      <c r="K556" s="239"/>
      <c r="L556" s="239"/>
      <c r="M556" s="239"/>
      <c r="N556" s="239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  <c r="Z556" s="239"/>
    </row>
    <row r="557" spans="1:26" ht="12.75">
      <c r="A557" s="238"/>
      <c r="B557" s="239"/>
      <c r="C557" s="239"/>
      <c r="D557" s="239"/>
      <c r="E557" s="239"/>
      <c r="F557" s="239"/>
      <c r="G557" s="239"/>
      <c r="H557" s="239"/>
      <c r="I557" s="239"/>
      <c r="J557" s="239"/>
      <c r="K557" s="239"/>
      <c r="L557" s="239"/>
      <c r="M557" s="239"/>
      <c r="N557" s="239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  <c r="Z557" s="239"/>
    </row>
    <row r="558" spans="1:26" ht="12.75">
      <c r="A558" s="238"/>
      <c r="B558" s="239"/>
      <c r="C558" s="239"/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39"/>
      <c r="P558" s="239"/>
      <c r="Q558" s="239"/>
      <c r="R558" s="239"/>
      <c r="S558" s="239"/>
      <c r="T558" s="239"/>
      <c r="U558" s="239"/>
      <c r="V558" s="239"/>
      <c r="W558" s="239"/>
      <c r="X558" s="239"/>
      <c r="Y558" s="239"/>
      <c r="Z558" s="239"/>
    </row>
    <row r="559" spans="1:26" ht="12.75">
      <c r="A559" s="238"/>
      <c r="B559" s="239"/>
      <c r="C559" s="239"/>
      <c r="D559" s="239"/>
      <c r="E559" s="239"/>
      <c r="F559" s="239"/>
      <c r="G559" s="239"/>
      <c r="H559" s="239"/>
      <c r="I559" s="239"/>
      <c r="J559" s="239"/>
      <c r="K559" s="239"/>
      <c r="L559" s="239"/>
      <c r="M559" s="239"/>
      <c r="N559" s="239"/>
      <c r="O559" s="239"/>
      <c r="P559" s="239"/>
      <c r="Q559" s="239"/>
      <c r="R559" s="239"/>
      <c r="S559" s="239"/>
      <c r="T559" s="239"/>
      <c r="U559" s="239"/>
      <c r="V559" s="239"/>
      <c r="W559" s="239"/>
      <c r="X559" s="239"/>
      <c r="Y559" s="239"/>
      <c r="Z559" s="239"/>
    </row>
    <row r="560" spans="1:26" ht="12.75">
      <c r="A560" s="238"/>
      <c r="B560" s="239"/>
      <c r="C560" s="239"/>
      <c r="D560" s="239"/>
      <c r="E560" s="239"/>
      <c r="F560" s="239"/>
      <c r="G560" s="239"/>
      <c r="H560" s="239"/>
      <c r="I560" s="239"/>
      <c r="J560" s="239"/>
      <c r="K560" s="239"/>
      <c r="L560" s="239"/>
      <c r="M560" s="239"/>
      <c r="N560" s="239"/>
      <c r="O560" s="239"/>
      <c r="P560" s="239"/>
      <c r="Q560" s="239"/>
      <c r="R560" s="239"/>
      <c r="S560" s="239"/>
      <c r="T560" s="239"/>
      <c r="U560" s="239"/>
      <c r="V560" s="239"/>
      <c r="W560" s="239"/>
      <c r="X560" s="239"/>
      <c r="Y560" s="239"/>
      <c r="Z560" s="239"/>
    </row>
    <row r="561" spans="1:26" ht="12.75">
      <c r="A561" s="238"/>
      <c r="B561" s="239"/>
      <c r="C561" s="239"/>
      <c r="D561" s="239"/>
      <c r="E561" s="239"/>
      <c r="F561" s="239"/>
      <c r="G561" s="239"/>
      <c r="H561" s="239"/>
      <c r="I561" s="239"/>
      <c r="J561" s="239"/>
      <c r="K561" s="239"/>
      <c r="L561" s="239"/>
      <c r="M561" s="239"/>
      <c r="N561" s="239"/>
      <c r="O561" s="239"/>
      <c r="P561" s="239"/>
      <c r="Q561" s="239"/>
      <c r="R561" s="239"/>
      <c r="S561" s="239"/>
      <c r="T561" s="239"/>
      <c r="U561" s="239"/>
      <c r="V561" s="239"/>
      <c r="W561" s="239"/>
      <c r="X561" s="239"/>
      <c r="Y561" s="239"/>
      <c r="Z561" s="239"/>
    </row>
    <row r="562" spans="1:26" ht="12.75">
      <c r="A562" s="238"/>
      <c r="B562" s="239"/>
      <c r="C562" s="239"/>
      <c r="D562" s="239"/>
      <c r="E562" s="239"/>
      <c r="F562" s="239"/>
      <c r="G562" s="239"/>
      <c r="H562" s="239"/>
      <c r="I562" s="239"/>
      <c r="J562" s="239"/>
      <c r="K562" s="239"/>
      <c r="L562" s="239"/>
      <c r="M562" s="239"/>
      <c r="N562" s="239"/>
      <c r="O562" s="239"/>
      <c r="P562" s="239"/>
      <c r="Q562" s="239"/>
      <c r="R562" s="239"/>
      <c r="S562" s="239"/>
      <c r="T562" s="239"/>
      <c r="U562" s="239"/>
      <c r="V562" s="239"/>
      <c r="W562" s="239"/>
      <c r="X562" s="239"/>
      <c r="Y562" s="239"/>
      <c r="Z562" s="239"/>
    </row>
    <row r="563" spans="1:26" ht="12.75">
      <c r="A563" s="238"/>
      <c r="B563" s="239"/>
      <c r="C563" s="239"/>
      <c r="D563" s="239"/>
      <c r="E563" s="239"/>
      <c r="F563" s="239"/>
      <c r="G563" s="239"/>
      <c r="H563" s="239"/>
      <c r="I563" s="239"/>
      <c r="J563" s="239"/>
      <c r="K563" s="239"/>
      <c r="L563" s="239"/>
      <c r="M563" s="239"/>
      <c r="N563" s="239"/>
      <c r="O563" s="239"/>
      <c r="P563" s="239"/>
      <c r="Q563" s="239"/>
      <c r="R563" s="239"/>
      <c r="S563" s="239"/>
      <c r="T563" s="239"/>
      <c r="U563" s="239"/>
      <c r="V563" s="239"/>
      <c r="W563" s="239"/>
      <c r="X563" s="239"/>
      <c r="Y563" s="239"/>
      <c r="Z563" s="239"/>
    </row>
    <row r="564" spans="1:26" ht="12.75">
      <c r="A564" s="238"/>
      <c r="B564" s="239"/>
      <c r="C564" s="239"/>
      <c r="D564" s="239"/>
      <c r="E564" s="239"/>
      <c r="F564" s="239"/>
      <c r="G564" s="239"/>
      <c r="H564" s="239"/>
      <c r="I564" s="239"/>
      <c r="J564" s="239"/>
      <c r="K564" s="239"/>
      <c r="L564" s="239"/>
      <c r="M564" s="239"/>
      <c r="N564" s="239"/>
      <c r="O564" s="239"/>
      <c r="P564" s="239"/>
      <c r="Q564" s="239"/>
      <c r="R564" s="239"/>
      <c r="S564" s="239"/>
      <c r="T564" s="239"/>
      <c r="U564" s="239"/>
      <c r="V564" s="239"/>
      <c r="W564" s="239"/>
      <c r="X564" s="239"/>
      <c r="Y564" s="239"/>
      <c r="Z564" s="239"/>
    </row>
    <row r="565" spans="1:26" ht="12.75">
      <c r="A565" s="238"/>
      <c r="B565" s="239"/>
      <c r="C565" s="239"/>
      <c r="D565" s="239"/>
      <c r="E565" s="239"/>
      <c r="F565" s="239"/>
      <c r="G565" s="239"/>
      <c r="H565" s="239"/>
      <c r="I565" s="239"/>
      <c r="J565" s="239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39"/>
      <c r="Y565" s="239"/>
      <c r="Z565" s="239"/>
    </row>
    <row r="566" spans="1:26" ht="12.75">
      <c r="A566" s="238"/>
      <c r="B566" s="239"/>
      <c r="C566" s="239"/>
      <c r="D566" s="239"/>
      <c r="E566" s="239"/>
      <c r="F566" s="239"/>
      <c r="G566" s="239"/>
      <c r="H566" s="239"/>
      <c r="I566" s="239"/>
      <c r="J566" s="239"/>
      <c r="K566" s="239"/>
      <c r="L566" s="239"/>
      <c r="M566" s="239"/>
      <c r="N566" s="239"/>
      <c r="O566" s="239"/>
      <c r="P566" s="239"/>
      <c r="Q566" s="239"/>
      <c r="R566" s="239"/>
      <c r="S566" s="239"/>
      <c r="T566" s="239"/>
      <c r="U566" s="239"/>
      <c r="V566" s="239"/>
      <c r="W566" s="239"/>
      <c r="X566" s="239"/>
      <c r="Y566" s="239"/>
      <c r="Z566" s="239"/>
    </row>
    <row r="567" spans="1:26" ht="12.75">
      <c r="A567" s="238"/>
      <c r="B567" s="239"/>
      <c r="C567" s="239"/>
      <c r="D567" s="239"/>
      <c r="E567" s="239"/>
      <c r="F567" s="239"/>
      <c r="G567" s="239"/>
      <c r="H567" s="239"/>
      <c r="I567" s="239"/>
      <c r="J567" s="239"/>
      <c r="K567" s="239"/>
      <c r="L567" s="239"/>
      <c r="M567" s="239"/>
      <c r="N567" s="239"/>
      <c r="O567" s="239"/>
      <c r="P567" s="239"/>
      <c r="Q567" s="239"/>
      <c r="R567" s="239"/>
      <c r="S567" s="239"/>
      <c r="T567" s="239"/>
      <c r="U567" s="239"/>
      <c r="V567" s="239"/>
      <c r="W567" s="239"/>
      <c r="X567" s="239"/>
      <c r="Y567" s="239"/>
      <c r="Z567" s="239"/>
    </row>
    <row r="568" spans="1:26" ht="12.75">
      <c r="A568" s="238"/>
      <c r="B568" s="239"/>
      <c r="C568" s="239"/>
      <c r="D568" s="239"/>
      <c r="E568" s="239"/>
      <c r="F568" s="239"/>
      <c r="G568" s="239"/>
      <c r="H568" s="239"/>
      <c r="I568" s="239"/>
      <c r="J568" s="239"/>
      <c r="K568" s="239"/>
      <c r="L568" s="239"/>
      <c r="M568" s="239"/>
      <c r="N568" s="239"/>
      <c r="O568" s="239"/>
      <c r="P568" s="239"/>
      <c r="Q568" s="239"/>
      <c r="R568" s="239"/>
      <c r="S568" s="239"/>
      <c r="T568" s="239"/>
      <c r="U568" s="239"/>
      <c r="V568" s="239"/>
      <c r="W568" s="239"/>
      <c r="X568" s="239"/>
      <c r="Y568" s="239"/>
      <c r="Z568" s="239"/>
    </row>
    <row r="569" spans="1:26" ht="12.75">
      <c r="A569" s="238"/>
      <c r="B569" s="239"/>
      <c r="C569" s="239"/>
      <c r="D569" s="239"/>
      <c r="E569" s="239"/>
      <c r="F569" s="239"/>
      <c r="G569" s="239"/>
      <c r="H569" s="239"/>
      <c r="I569" s="239"/>
      <c r="J569" s="239"/>
      <c r="K569" s="239"/>
      <c r="L569" s="239"/>
      <c r="M569" s="239"/>
      <c r="N569" s="239"/>
      <c r="O569" s="239"/>
      <c r="P569" s="239"/>
      <c r="Q569" s="239"/>
      <c r="R569" s="239"/>
      <c r="S569" s="239"/>
      <c r="T569" s="239"/>
      <c r="U569" s="239"/>
      <c r="V569" s="239"/>
      <c r="W569" s="239"/>
      <c r="X569" s="239"/>
      <c r="Y569" s="239"/>
      <c r="Z569" s="239"/>
    </row>
    <row r="570" spans="1:26" ht="12.75">
      <c r="A570" s="238"/>
      <c r="B570" s="239"/>
      <c r="C570" s="239"/>
      <c r="D570" s="239"/>
      <c r="E570" s="239"/>
      <c r="F570" s="239"/>
      <c r="G570" s="239"/>
      <c r="H570" s="239"/>
      <c r="I570" s="239"/>
      <c r="J570" s="239"/>
      <c r="K570" s="239"/>
      <c r="L570" s="239"/>
      <c r="M570" s="239"/>
      <c r="N570" s="239"/>
      <c r="O570" s="239"/>
      <c r="P570" s="239"/>
      <c r="Q570" s="239"/>
      <c r="R570" s="239"/>
      <c r="S570" s="239"/>
      <c r="T570" s="239"/>
      <c r="U570" s="239"/>
      <c r="V570" s="239"/>
      <c r="W570" s="239"/>
      <c r="X570" s="239"/>
      <c r="Y570" s="239"/>
      <c r="Z570" s="239"/>
    </row>
    <row r="571" spans="1:26" ht="12.75">
      <c r="A571" s="238"/>
      <c r="B571" s="239"/>
      <c r="C571" s="239"/>
      <c r="D571" s="239"/>
      <c r="E571" s="239"/>
      <c r="F571" s="239"/>
      <c r="G571" s="239"/>
      <c r="H571" s="239"/>
      <c r="I571" s="239"/>
      <c r="J571" s="239"/>
      <c r="K571" s="239"/>
      <c r="L571" s="239"/>
      <c r="M571" s="239"/>
      <c r="N571" s="239"/>
      <c r="O571" s="239"/>
      <c r="P571" s="239"/>
      <c r="Q571" s="239"/>
      <c r="R571" s="239"/>
      <c r="S571" s="239"/>
      <c r="T571" s="239"/>
      <c r="U571" s="239"/>
      <c r="V571" s="239"/>
      <c r="W571" s="239"/>
      <c r="X571" s="239"/>
      <c r="Y571" s="239"/>
      <c r="Z571" s="239"/>
    </row>
    <row r="572" spans="1:26" ht="12.75">
      <c r="A572" s="238"/>
      <c r="B572" s="239"/>
      <c r="C572" s="239"/>
      <c r="D572" s="239"/>
      <c r="E572" s="239"/>
      <c r="F572" s="239"/>
      <c r="G572" s="239"/>
      <c r="H572" s="239"/>
      <c r="I572" s="239"/>
      <c r="J572" s="239"/>
      <c r="K572" s="239"/>
      <c r="L572" s="239"/>
      <c r="M572" s="239"/>
      <c r="N572" s="239"/>
      <c r="O572" s="239"/>
      <c r="P572" s="239"/>
      <c r="Q572" s="239"/>
      <c r="R572" s="239"/>
      <c r="S572" s="239"/>
      <c r="T572" s="239"/>
      <c r="U572" s="239"/>
      <c r="V572" s="239"/>
      <c r="W572" s="239"/>
      <c r="X572" s="239"/>
      <c r="Y572" s="239"/>
      <c r="Z572" s="239"/>
    </row>
    <row r="573" spans="1:26" ht="12.75">
      <c r="A573" s="238"/>
      <c r="B573" s="239"/>
      <c r="C573" s="239"/>
      <c r="D573" s="239"/>
      <c r="E573" s="239"/>
      <c r="F573" s="239"/>
      <c r="G573" s="239"/>
      <c r="H573" s="239"/>
      <c r="I573" s="239"/>
      <c r="J573" s="239"/>
      <c r="K573" s="239"/>
      <c r="L573" s="239"/>
      <c r="M573" s="239"/>
      <c r="N573" s="239"/>
      <c r="O573" s="239"/>
      <c r="P573" s="239"/>
      <c r="Q573" s="239"/>
      <c r="R573" s="239"/>
      <c r="S573" s="239"/>
      <c r="T573" s="239"/>
      <c r="U573" s="239"/>
      <c r="V573" s="239"/>
      <c r="W573" s="239"/>
      <c r="X573" s="239"/>
      <c r="Y573" s="239"/>
      <c r="Z573" s="239"/>
    </row>
    <row r="574" spans="1:26" ht="12.75">
      <c r="A574" s="238"/>
      <c r="B574" s="239"/>
      <c r="C574" s="239"/>
      <c r="D574" s="239"/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239"/>
      <c r="Q574" s="239"/>
      <c r="R574" s="239"/>
      <c r="S574" s="239"/>
      <c r="T574" s="239"/>
      <c r="U574" s="239"/>
      <c r="V574" s="239"/>
      <c r="W574" s="239"/>
      <c r="X574" s="239"/>
      <c r="Y574" s="239"/>
      <c r="Z574" s="239"/>
    </row>
    <row r="575" spans="1:26" ht="12.75">
      <c r="A575" s="238"/>
      <c r="B575" s="239"/>
      <c r="C575" s="239"/>
      <c r="D575" s="239"/>
      <c r="E575" s="239"/>
      <c r="F575" s="239"/>
      <c r="G575" s="239"/>
      <c r="H575" s="239"/>
      <c r="I575" s="239"/>
      <c r="J575" s="239"/>
      <c r="K575" s="239"/>
      <c r="L575" s="239"/>
      <c r="M575" s="239"/>
      <c r="N575" s="239"/>
      <c r="O575" s="239"/>
      <c r="P575" s="239"/>
      <c r="Q575" s="239"/>
      <c r="R575" s="239"/>
      <c r="S575" s="239"/>
      <c r="T575" s="239"/>
      <c r="U575" s="239"/>
      <c r="V575" s="239"/>
      <c r="W575" s="239"/>
      <c r="X575" s="239"/>
      <c r="Y575" s="239"/>
      <c r="Z575" s="239"/>
    </row>
    <row r="576" spans="1:26" ht="12.75">
      <c r="A576" s="238"/>
      <c r="B576" s="239"/>
      <c r="C576" s="239"/>
      <c r="D576" s="239"/>
      <c r="E576" s="239"/>
      <c r="F576" s="239"/>
      <c r="G576" s="239"/>
      <c r="H576" s="239"/>
      <c r="I576" s="239"/>
      <c r="J576" s="239"/>
      <c r="K576" s="239"/>
      <c r="L576" s="239"/>
      <c r="M576" s="239"/>
      <c r="N576" s="239"/>
      <c r="O576" s="239"/>
      <c r="P576" s="239"/>
      <c r="Q576" s="239"/>
      <c r="R576" s="239"/>
      <c r="S576" s="239"/>
      <c r="T576" s="239"/>
      <c r="U576" s="239"/>
      <c r="V576" s="239"/>
      <c r="W576" s="239"/>
      <c r="X576" s="239"/>
      <c r="Y576" s="239"/>
      <c r="Z576" s="239"/>
    </row>
    <row r="577" spans="1:26" ht="12.75">
      <c r="A577" s="238"/>
      <c r="B577" s="239"/>
      <c r="C577" s="239"/>
      <c r="D577" s="239"/>
      <c r="E577" s="239"/>
      <c r="F577" s="239"/>
      <c r="G577" s="239"/>
      <c r="H577" s="239"/>
      <c r="I577" s="239"/>
      <c r="J577" s="239"/>
      <c r="K577" s="239"/>
      <c r="L577" s="239"/>
      <c r="M577" s="239"/>
      <c r="N577" s="239"/>
      <c r="O577" s="239"/>
      <c r="P577" s="239"/>
      <c r="Q577" s="239"/>
      <c r="R577" s="239"/>
      <c r="S577" s="239"/>
      <c r="T577" s="239"/>
      <c r="U577" s="239"/>
      <c r="V577" s="239"/>
      <c r="W577" s="239"/>
      <c r="X577" s="239"/>
      <c r="Y577" s="239"/>
      <c r="Z577" s="239"/>
    </row>
    <row r="578" spans="1:26" ht="12.75">
      <c r="A578" s="238"/>
      <c r="B578" s="239"/>
      <c r="C578" s="239"/>
      <c r="D578" s="239"/>
      <c r="E578" s="239"/>
      <c r="F578" s="239"/>
      <c r="G578" s="239"/>
      <c r="H578" s="239"/>
      <c r="I578" s="239"/>
      <c r="J578" s="239"/>
      <c r="K578" s="239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39"/>
      <c r="X578" s="239"/>
      <c r="Y578" s="239"/>
      <c r="Z578" s="239"/>
    </row>
    <row r="579" spans="1:26" ht="12.75">
      <c r="A579" s="238"/>
      <c r="B579" s="239"/>
      <c r="C579" s="239"/>
      <c r="D579" s="239"/>
      <c r="E579" s="239"/>
      <c r="F579" s="239"/>
      <c r="G579" s="239"/>
      <c r="H579" s="239"/>
      <c r="I579" s="239"/>
      <c r="J579" s="239"/>
      <c r="K579" s="239"/>
      <c r="L579" s="239"/>
      <c r="M579" s="239"/>
      <c r="N579" s="239"/>
      <c r="O579" s="239"/>
      <c r="P579" s="239"/>
      <c r="Q579" s="239"/>
      <c r="R579" s="239"/>
      <c r="S579" s="239"/>
      <c r="T579" s="239"/>
      <c r="U579" s="239"/>
      <c r="V579" s="239"/>
      <c r="W579" s="239"/>
      <c r="X579" s="239"/>
      <c r="Y579" s="239"/>
      <c r="Z579" s="239"/>
    </row>
    <row r="580" spans="1:26" ht="12.75">
      <c r="A580" s="238"/>
      <c r="B580" s="239"/>
      <c r="C580" s="239"/>
      <c r="D580" s="239"/>
      <c r="E580" s="239"/>
      <c r="F580" s="239"/>
      <c r="G580" s="239"/>
      <c r="H580" s="239"/>
      <c r="I580" s="239"/>
      <c r="J580" s="239"/>
      <c r="K580" s="239"/>
      <c r="L580" s="239"/>
      <c r="M580" s="239"/>
      <c r="N580" s="239"/>
      <c r="O580" s="239"/>
      <c r="P580" s="239"/>
      <c r="Q580" s="239"/>
      <c r="R580" s="239"/>
      <c r="S580" s="239"/>
      <c r="T580" s="239"/>
      <c r="U580" s="239"/>
      <c r="V580" s="239"/>
      <c r="W580" s="239"/>
      <c r="X580" s="239"/>
      <c r="Y580" s="239"/>
      <c r="Z580" s="239"/>
    </row>
    <row r="581" spans="1:26" ht="12.75">
      <c r="A581" s="238"/>
      <c r="B581" s="239"/>
      <c r="C581" s="239"/>
      <c r="D581" s="239"/>
      <c r="E581" s="239"/>
      <c r="F581" s="239"/>
      <c r="G581" s="239"/>
      <c r="H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T581" s="239"/>
      <c r="U581" s="239"/>
      <c r="V581" s="239"/>
      <c r="W581" s="239"/>
      <c r="X581" s="239"/>
      <c r="Y581" s="239"/>
      <c r="Z581" s="239"/>
    </row>
    <row r="582" spans="1:26" ht="12.75">
      <c r="A582" s="238"/>
      <c r="B582" s="239"/>
      <c r="C582" s="239"/>
      <c r="D582" s="239"/>
      <c r="E582" s="239"/>
      <c r="F582" s="239"/>
      <c r="G582" s="239"/>
      <c r="H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U582" s="239"/>
      <c r="V582" s="239"/>
      <c r="W582" s="239"/>
      <c r="X582" s="239"/>
      <c r="Y582" s="239"/>
      <c r="Z582" s="239"/>
    </row>
    <row r="583" spans="1:26" ht="12.75">
      <c r="A583" s="238"/>
      <c r="B583" s="239"/>
      <c r="C583" s="239"/>
      <c r="D583" s="239"/>
      <c r="E583" s="239"/>
      <c r="F583" s="239"/>
      <c r="G583" s="239"/>
      <c r="H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T583" s="239"/>
      <c r="U583" s="239"/>
      <c r="V583" s="239"/>
      <c r="W583" s="239"/>
      <c r="X583" s="239"/>
      <c r="Y583" s="239"/>
      <c r="Z583" s="239"/>
    </row>
  </sheetData>
  <sheetProtection/>
  <mergeCells count="76">
    <mergeCell ref="I29:J29"/>
    <mergeCell ref="I30:J30"/>
    <mergeCell ref="I23:J23"/>
    <mergeCell ref="I24:J24"/>
    <mergeCell ref="I25:J25"/>
    <mergeCell ref="I26:J26"/>
    <mergeCell ref="I27:J27"/>
    <mergeCell ref="I28:J28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I9:J10"/>
    <mergeCell ref="K9:K10"/>
    <mergeCell ref="L9:L10"/>
    <mergeCell ref="K11:K12"/>
    <mergeCell ref="L11:L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60:A61 A5:A6 A9 A17 A24:A26 A28:A30 A32:A34 A36:A38 A40:A42 A44:A46 A48:A50 A52:A54 A56:A58 A11 A13 A19 A21">
    <cfRule type="expression" priority="27" dxfId="69" stopIfTrue="1">
      <formula>IF(AND($C$5=3,$C$6=3,'LLaves Cuartos de Final'!#REF!=3,$C$7=3),1,0)</formula>
    </cfRule>
  </conditionalFormatting>
  <conditionalFormatting sqref="B6 B31:L31 B35:L36 B40:L41 B45:L46 B50:L51 B55:L56 B60:L61 I30 I7 K7:L7 I17 I25:I26 K25:L26 K30:L30 B5:D5 G5:L5 L9 L17 L19">
    <cfRule type="expression" priority="28" dxfId="0" stopIfTrue="1">
      <formula>IF(AND($C$5=3,$C$6=3,'LLaves Cuartos de Final'!#REF!=3,$C$7=3),1,0)</formula>
    </cfRule>
  </conditionalFormatting>
  <conditionalFormatting sqref="L11 L13">
    <cfRule type="expression" priority="26" dxfId="0" stopIfTrue="1">
      <formula>IF(AND($C$5=3,$C$6=3,'LLaves Cuartos de Final'!#REF!=3,$C$7=3),1,0)</formula>
    </cfRule>
  </conditionalFormatting>
  <conditionalFormatting sqref="I15 L15">
    <cfRule type="expression" priority="25" dxfId="0" stopIfTrue="1">
      <formula>IF(AND($C$5=3,$C$6=3,'LLaves Cuartos de Final'!#REF!=3,$C$7=3),1,0)</formula>
    </cfRule>
  </conditionalFormatting>
  <conditionalFormatting sqref="I23 L21 K23:L23">
    <cfRule type="expression" priority="24" dxfId="0" stopIfTrue="1">
      <formula>IF(AND($C$5=3,$C$6=3,'LLaves Cuartos de Final'!#REF!=3,$C$7=3),1,0)</formula>
    </cfRule>
  </conditionalFormatting>
  <conditionalFormatting sqref="I24 K24:L24">
    <cfRule type="expression" priority="23" dxfId="0" stopIfTrue="1">
      <formula>IF(AND($C$5=3,$C$6=3,'LLaves Cuartos de Final'!#REF!=3,$C$7=3),1,0)</formula>
    </cfRule>
  </conditionalFormatting>
  <conditionalFormatting sqref="I27:I28 K27:L28">
    <cfRule type="expression" priority="22" dxfId="0" stopIfTrue="1">
      <formula>IF(AND($C$5=3,$C$6=3,'LLaves Cuartos de Final'!#REF!=3,$C$7=3),1,0)</formula>
    </cfRule>
  </conditionalFormatting>
  <conditionalFormatting sqref="I29 K29:L29">
    <cfRule type="expression" priority="21" dxfId="0" stopIfTrue="1">
      <formula>IF(AND($C$5=3,$C$6=3,'LLaves Cuartos de Final'!#REF!=3,$C$7=3),1,0)</formula>
    </cfRule>
  </conditionalFormatting>
  <conditionalFormatting sqref="B32:L33">
    <cfRule type="expression" priority="20" dxfId="0" stopIfTrue="1">
      <formula>IF(AND($C$5=3,$C$6=3,'LLaves Cuartos de Final'!#REF!=3,$C$7=3),1,0)</formula>
    </cfRule>
  </conditionalFormatting>
  <conditionalFormatting sqref="B34:L34">
    <cfRule type="expression" priority="19" dxfId="0" stopIfTrue="1">
      <formula>IF(AND($C$5=3,$C$6=3,'LLaves Cuartos de Final'!#REF!=3,$C$7=3),1,0)</formula>
    </cfRule>
  </conditionalFormatting>
  <conditionalFormatting sqref="B37:L38">
    <cfRule type="expression" priority="18" dxfId="0" stopIfTrue="1">
      <formula>IF(AND($C$5=3,$C$6=3,'LLaves Cuartos de Final'!#REF!=3,$C$7=3),1,0)</formula>
    </cfRule>
  </conditionalFormatting>
  <conditionalFormatting sqref="B39:L39">
    <cfRule type="expression" priority="17" dxfId="0" stopIfTrue="1">
      <formula>IF(AND($C$5=3,$C$6=3,'LLaves Cuartos de Final'!#REF!=3,$C$7=3),1,0)</formula>
    </cfRule>
  </conditionalFormatting>
  <conditionalFormatting sqref="B42:L43">
    <cfRule type="expression" priority="16" dxfId="0" stopIfTrue="1">
      <formula>IF(AND($C$5=3,$C$6=3,'LLaves Cuartos de Final'!#REF!=3,$C$7=3),1,0)</formula>
    </cfRule>
  </conditionalFormatting>
  <conditionalFormatting sqref="B44:L44">
    <cfRule type="expression" priority="15" dxfId="0" stopIfTrue="1">
      <formula>IF(AND($C$5=3,$C$6=3,'LLaves Cuartos de Final'!#REF!=3,$C$7=3),1,0)</formula>
    </cfRule>
  </conditionalFormatting>
  <conditionalFormatting sqref="B47:L48">
    <cfRule type="expression" priority="14" dxfId="0" stopIfTrue="1">
      <formula>IF(AND($C$5=3,$C$6=3,'LLaves Cuartos de Final'!#REF!=3,$C$7=3),1,0)</formula>
    </cfRule>
  </conditionalFormatting>
  <conditionalFormatting sqref="B49:L49">
    <cfRule type="expression" priority="13" dxfId="0" stopIfTrue="1">
      <formula>IF(AND($C$5=3,$C$6=3,'LLaves Cuartos de Final'!#REF!=3,$C$7=3),1,0)</formula>
    </cfRule>
  </conditionalFormatting>
  <conditionalFormatting sqref="B52:L53">
    <cfRule type="expression" priority="12" dxfId="0" stopIfTrue="1">
      <formula>IF(AND($C$5=3,$C$6=3,'LLaves Cuartos de Final'!#REF!=3,$C$7=3),1,0)</formula>
    </cfRule>
  </conditionalFormatting>
  <conditionalFormatting sqref="B54:L54">
    <cfRule type="expression" priority="11" dxfId="0" stopIfTrue="1">
      <formula>IF(AND($C$5=3,$C$6=3,'LLaves Cuartos de Final'!#REF!=3,$C$7=3),1,0)</formula>
    </cfRule>
  </conditionalFormatting>
  <conditionalFormatting sqref="B57:L58">
    <cfRule type="expression" priority="10" dxfId="0" stopIfTrue="1">
      <formula>IF(AND($C$5=3,$C$6=3,'LLaves Cuartos de Final'!#REF!=3,$C$7=3),1,0)</formula>
    </cfRule>
  </conditionalFormatting>
  <conditionalFormatting sqref="B59:L59">
    <cfRule type="expression" priority="9" dxfId="0" stopIfTrue="1">
      <formula>IF(AND($C$5=3,$C$6=3,'LLaves Cuartos de Final'!#REF!=3,$C$7=3),1,0)</formula>
    </cfRule>
  </conditionalFormatting>
  <conditionalFormatting sqref="I21">
    <cfRule type="expression" priority="8" dxfId="0" stopIfTrue="1">
      <formula>IF(AND($C$5=3,$C$6=3,'LLaves Cuartos de Final'!#REF!=3,$C$7=3),1,0)</formula>
    </cfRule>
  </conditionalFormatting>
  <conditionalFormatting sqref="K15 K17 K19 K21">
    <cfRule type="expression" priority="7" dxfId="0" stopIfTrue="1">
      <formula>IF(AND($C$5=3,$C$6=3,'LLaves Cuartos de Final'!#REF!=3,$C$7=3),1,0)</formula>
    </cfRule>
  </conditionalFormatting>
  <conditionalFormatting sqref="I19">
    <cfRule type="expression" priority="6" dxfId="0" stopIfTrue="1">
      <formula>IF(AND($C$5=3,$C$6=3,'LLaves Cuartos de Final'!#REF!=3,$C$7=3),1,0)</formula>
    </cfRule>
  </conditionalFormatting>
  <conditionalFormatting sqref="I11 I13">
    <cfRule type="expression" priority="4" dxfId="0" stopIfTrue="1">
      <formula>IF(AND($C$5=3,$C$6=3,'LLaves Cuartos de Final'!#REF!=3,$C$7=3),1,0)</formula>
    </cfRule>
  </conditionalFormatting>
  <conditionalFormatting sqref="K9 K11 K13">
    <cfRule type="expression" priority="2" dxfId="0" stopIfTrue="1">
      <formula>IF(AND($C$5=3,$C$6=3,'LLaves Cuartos de Final'!#REF!=3,$C$7=3),1,0)</formula>
    </cfRule>
  </conditionalFormatting>
  <conditionalFormatting sqref="I9">
    <cfRule type="expression" priority="1" dxfId="0" stopIfTrue="1">
      <formula>IF(AND($C$5=3,$C$6=3,'LLaves Cuartos de Final'!#REF!=3,$C$7=3),1,0)</formula>
    </cfRule>
  </conditionalFormatting>
  <printOptions/>
  <pageMargins left="0.75" right="0.75" top="1" bottom="1" header="0" footer="0"/>
  <pageSetup fitToHeight="1" fitToWidth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3"/>
  <sheetViews>
    <sheetView showGridLines="0" showOutlineSymbols="0" zoomScalePageLayoutView="0" workbookViewId="0" topLeftCell="A1">
      <selection activeCell="C13" sqref="C13"/>
    </sheetView>
  </sheetViews>
  <sheetFormatPr defaultColWidth="11.421875" defaultRowHeight="12.75"/>
  <cols>
    <col min="1" max="1" width="26.28125" style="242" customWidth="1"/>
    <col min="2" max="2" width="8.7109375" style="242" bestFit="1" customWidth="1"/>
    <col min="3" max="3" width="24.140625" style="242" bestFit="1" customWidth="1"/>
    <col min="4" max="4" width="4.28125" style="242" customWidth="1"/>
    <col min="5" max="5" width="4.57421875" style="242" bestFit="1" customWidth="1"/>
    <col min="6" max="6" width="4.57421875" style="242" customWidth="1"/>
    <col min="7" max="7" width="27.28125" style="242" bestFit="1" customWidth="1"/>
    <col min="8" max="10" width="16.421875" style="242" customWidth="1"/>
    <col min="11" max="11" width="6.140625" style="242" bestFit="1" customWidth="1"/>
    <col min="12" max="12" width="8.7109375" style="242" customWidth="1"/>
    <col min="13" max="14" width="15.7109375" style="242" customWidth="1"/>
    <col min="15" max="15" width="5.7109375" style="242" customWidth="1"/>
    <col min="16" max="17" width="26.28125" style="242" customWidth="1"/>
    <col min="18" max="18" width="5.7109375" style="242" customWidth="1"/>
    <col min="19" max="19" width="7.7109375" style="242" customWidth="1"/>
    <col min="20" max="16384" width="11.421875" style="242" customWidth="1"/>
  </cols>
  <sheetData>
    <row r="1" spans="1:42" s="237" customFormat="1" ht="34.5" customHeight="1">
      <c r="A1" s="320" t="s">
        <v>169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232"/>
      <c r="Q1" s="232"/>
      <c r="R1" s="232"/>
      <c r="S1" s="232"/>
      <c r="T1" s="233"/>
      <c r="U1" s="233"/>
      <c r="V1" s="233"/>
      <c r="W1" s="233"/>
      <c r="X1" s="234"/>
      <c r="Y1" s="234"/>
      <c r="Z1" s="235"/>
      <c r="AA1" s="235"/>
      <c r="AB1" s="235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1:42" s="237" customFormat="1" ht="34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232"/>
      <c r="Q2" s="232"/>
      <c r="R2" s="232"/>
      <c r="S2" s="232"/>
      <c r="T2" s="233"/>
      <c r="U2" s="233"/>
      <c r="V2" s="233"/>
      <c r="W2" s="233"/>
      <c r="X2" s="234"/>
      <c r="Y2" s="234"/>
      <c r="Z2" s="235"/>
      <c r="AA2" s="235"/>
      <c r="AB2" s="235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</row>
    <row r="3" spans="1:42" ht="21" customHeight="1">
      <c r="A3" s="238"/>
      <c r="B3" s="239"/>
      <c r="C3" s="239"/>
      <c r="D3" s="239"/>
      <c r="E3" s="239"/>
      <c r="F3" s="239"/>
      <c r="G3" s="240"/>
      <c r="H3" s="239"/>
      <c r="I3" s="239"/>
      <c r="J3" s="239"/>
      <c r="K3" s="239"/>
      <c r="L3" s="239"/>
      <c r="M3" s="239"/>
      <c r="N3" s="239"/>
      <c r="O3" s="239"/>
      <c r="P3" s="240"/>
      <c r="Q3" s="240"/>
      <c r="R3" s="240"/>
      <c r="S3" s="240"/>
      <c r="T3" s="240"/>
      <c r="U3" s="239"/>
      <c r="V3" s="239"/>
      <c r="W3" s="239"/>
      <c r="X3" s="239"/>
      <c r="Y3" s="239"/>
      <c r="Z3" s="239"/>
      <c r="AA3" s="239"/>
      <c r="AB3" s="239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</row>
    <row r="4" spans="1:42" ht="14.25" thickBot="1">
      <c r="A4" s="238"/>
      <c r="B4" s="239"/>
      <c r="C4" s="239"/>
      <c r="D4" s="239"/>
      <c r="E4" s="239"/>
      <c r="F4" s="239"/>
      <c r="G4" s="240"/>
      <c r="H4" s="239"/>
      <c r="I4" s="239"/>
      <c r="J4" s="239"/>
      <c r="K4" s="239"/>
      <c r="L4" s="239"/>
      <c r="M4" s="239"/>
      <c r="N4" s="239"/>
      <c r="O4" s="239"/>
      <c r="P4" s="243"/>
      <c r="Q4" s="244"/>
      <c r="R4" s="240"/>
      <c r="S4" s="245"/>
      <c r="T4" s="240"/>
      <c r="U4" s="239"/>
      <c r="V4" s="239"/>
      <c r="W4" s="239"/>
      <c r="X4" s="239"/>
      <c r="Y4" s="239"/>
      <c r="Z4" s="239"/>
      <c r="AA4" s="239"/>
      <c r="AB4" s="239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</row>
    <row r="5" spans="1:42" ht="17.25" customHeight="1">
      <c r="A5" s="246"/>
      <c r="B5" s="247" t="s">
        <v>170</v>
      </c>
      <c r="C5" s="248" t="s">
        <v>171</v>
      </c>
      <c r="D5" s="321"/>
      <c r="E5" s="322"/>
      <c r="F5" s="323"/>
      <c r="G5" s="248" t="s">
        <v>172</v>
      </c>
      <c r="H5" s="360" t="s">
        <v>120</v>
      </c>
      <c r="I5" s="361"/>
      <c r="J5" s="362"/>
      <c r="K5" s="324" t="s">
        <v>121</v>
      </c>
      <c r="L5" s="324"/>
      <c r="M5" s="248" t="s">
        <v>173</v>
      </c>
      <c r="N5" s="249" t="s">
        <v>122</v>
      </c>
      <c r="O5" s="240"/>
      <c r="P5" s="25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</row>
    <row r="6" spans="1:42" ht="9.75" customHeight="1">
      <c r="A6" s="252"/>
      <c r="B6" s="325"/>
      <c r="C6" s="326"/>
      <c r="D6" s="326"/>
      <c r="E6" s="326"/>
      <c r="F6" s="326"/>
      <c r="G6" s="326"/>
      <c r="H6" s="279" t="s">
        <v>197</v>
      </c>
      <c r="I6" s="279" t="s">
        <v>199</v>
      </c>
      <c r="J6" s="279" t="s">
        <v>198</v>
      </c>
      <c r="K6" s="363"/>
      <c r="L6" s="326"/>
      <c r="M6" s="326"/>
      <c r="N6" s="327"/>
      <c r="O6" s="240"/>
      <c r="P6" s="240"/>
      <c r="Q6" s="240"/>
      <c r="R6" s="240"/>
      <c r="S6" s="240"/>
      <c r="T6" s="240"/>
      <c r="U6" s="239"/>
      <c r="V6" s="239"/>
      <c r="W6" s="239"/>
      <c r="X6" s="239"/>
      <c r="Y6" s="239"/>
      <c r="Z6" s="239"/>
      <c r="AA6" s="239"/>
      <c r="AB6" s="239"/>
      <c r="AC6" s="241"/>
      <c r="AD6" s="25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</row>
    <row r="7" spans="1:42" ht="15">
      <c r="A7" s="252"/>
      <c r="B7" s="366" t="s">
        <v>190</v>
      </c>
      <c r="C7" s="276"/>
      <c r="D7" s="330"/>
      <c r="E7" s="368" t="s">
        <v>175</v>
      </c>
      <c r="F7" s="368"/>
      <c r="G7" s="276"/>
      <c r="H7" s="334" t="s">
        <v>200</v>
      </c>
      <c r="I7" s="334" t="s">
        <v>201</v>
      </c>
      <c r="J7" s="334" t="s">
        <v>202</v>
      </c>
      <c r="K7" s="336">
        <v>0.5416666666666666</v>
      </c>
      <c r="L7" s="336"/>
      <c r="M7" s="337" t="s">
        <v>196</v>
      </c>
      <c r="N7" s="339"/>
      <c r="O7" s="240"/>
      <c r="P7" s="240"/>
      <c r="Q7" s="240"/>
      <c r="R7" s="240"/>
      <c r="S7" s="240"/>
      <c r="T7" s="240"/>
      <c r="U7" s="239"/>
      <c r="V7" s="239"/>
      <c r="W7" s="239"/>
      <c r="X7" s="239"/>
      <c r="Y7" s="239"/>
      <c r="Z7" s="239"/>
      <c r="AA7" s="239"/>
      <c r="AB7" s="239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</row>
    <row r="8" spans="1:42" ht="8.25" customHeight="1">
      <c r="A8" s="252"/>
      <c r="B8" s="370"/>
      <c r="C8" s="253" t="s">
        <v>192</v>
      </c>
      <c r="D8" s="331"/>
      <c r="E8" s="371"/>
      <c r="F8" s="371"/>
      <c r="G8" s="253" t="s">
        <v>194</v>
      </c>
      <c r="H8" s="334"/>
      <c r="I8" s="334"/>
      <c r="J8" s="334"/>
      <c r="K8" s="336"/>
      <c r="L8" s="336"/>
      <c r="M8" s="338"/>
      <c r="N8" s="340"/>
      <c r="O8" s="240"/>
      <c r="P8" s="240"/>
      <c r="Q8" s="240"/>
      <c r="R8" s="240"/>
      <c r="S8" s="240"/>
      <c r="T8" s="240"/>
      <c r="U8" s="239"/>
      <c r="V8" s="239"/>
      <c r="W8" s="239"/>
      <c r="X8" s="239"/>
      <c r="Y8" s="239"/>
      <c r="Z8" s="239"/>
      <c r="AA8" s="239"/>
      <c r="AB8" s="239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</row>
    <row r="9" spans="1:42" ht="17.25" customHeight="1">
      <c r="A9" s="252"/>
      <c r="B9" s="366" t="s">
        <v>191</v>
      </c>
      <c r="C9" s="276"/>
      <c r="D9" s="330"/>
      <c r="E9" s="368" t="s">
        <v>175</v>
      </c>
      <c r="F9" s="368"/>
      <c r="G9" s="276"/>
      <c r="H9" s="334" t="s">
        <v>203</v>
      </c>
      <c r="I9" s="334" t="s">
        <v>204</v>
      </c>
      <c r="J9" s="334" t="s">
        <v>202</v>
      </c>
      <c r="K9" s="336">
        <v>0.583333333333333</v>
      </c>
      <c r="L9" s="336"/>
      <c r="M9" s="337" t="s">
        <v>196</v>
      </c>
      <c r="N9" s="341"/>
      <c r="O9" s="240"/>
      <c r="P9" s="240"/>
      <c r="Q9" s="240"/>
      <c r="R9" s="240"/>
      <c r="S9" s="240"/>
      <c r="T9" s="240"/>
      <c r="U9" s="239"/>
      <c r="V9" s="239"/>
      <c r="W9" s="239"/>
      <c r="X9" s="239"/>
      <c r="Y9" s="239"/>
      <c r="Z9" s="239"/>
      <c r="AA9" s="239"/>
      <c r="AB9" s="239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</row>
    <row r="10" spans="1:42" ht="9" customHeight="1" thickBot="1">
      <c r="A10" s="252"/>
      <c r="B10" s="367"/>
      <c r="C10" s="272" t="s">
        <v>193</v>
      </c>
      <c r="D10" s="348"/>
      <c r="E10" s="369"/>
      <c r="F10" s="369"/>
      <c r="G10" s="272" t="s">
        <v>195</v>
      </c>
      <c r="H10" s="364"/>
      <c r="I10" s="364"/>
      <c r="J10" s="364"/>
      <c r="K10" s="343"/>
      <c r="L10" s="343"/>
      <c r="M10" s="344"/>
      <c r="N10" s="345"/>
      <c r="O10" s="240"/>
      <c r="P10" s="240"/>
      <c r="Q10" s="240"/>
      <c r="R10" s="240"/>
      <c r="S10" s="240"/>
      <c r="T10" s="240"/>
      <c r="U10" s="239"/>
      <c r="V10" s="239"/>
      <c r="W10" s="239"/>
      <c r="X10" s="239"/>
      <c r="Y10" s="239"/>
      <c r="Z10" s="239"/>
      <c r="AA10" s="239"/>
      <c r="AB10" s="239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</row>
    <row r="11" spans="1:42" ht="15">
      <c r="A11" s="252"/>
      <c r="B11" s="365"/>
      <c r="C11" s="277"/>
      <c r="D11" s="365"/>
      <c r="E11" s="365"/>
      <c r="F11" s="353"/>
      <c r="G11" s="277"/>
      <c r="H11" s="365"/>
      <c r="I11" s="278"/>
      <c r="J11" s="278"/>
      <c r="K11" s="355"/>
      <c r="L11" s="355"/>
      <c r="M11" s="350"/>
      <c r="N11" s="350"/>
      <c r="O11" s="240"/>
      <c r="P11" s="240"/>
      <c r="Q11" s="240"/>
      <c r="R11" s="240"/>
      <c r="S11" s="240"/>
      <c r="T11" s="240"/>
      <c r="U11" s="239"/>
      <c r="V11" s="239"/>
      <c r="W11" s="239"/>
      <c r="X11" s="239"/>
      <c r="Y11" s="239"/>
      <c r="Z11" s="239"/>
      <c r="AA11" s="239"/>
      <c r="AB11" s="239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</row>
    <row r="12" spans="1:42" ht="9" customHeight="1">
      <c r="A12" s="252"/>
      <c r="B12" s="365"/>
      <c r="C12" s="255"/>
      <c r="D12" s="365"/>
      <c r="E12" s="365"/>
      <c r="F12" s="353"/>
      <c r="G12" s="255"/>
      <c r="H12" s="365"/>
      <c r="I12" s="278"/>
      <c r="J12" s="278"/>
      <c r="K12" s="355"/>
      <c r="L12" s="355"/>
      <c r="M12" s="350"/>
      <c r="N12" s="350"/>
      <c r="O12" s="240"/>
      <c r="P12" s="240"/>
      <c r="Q12" s="240"/>
      <c r="R12" s="240"/>
      <c r="S12" s="240"/>
      <c r="T12" s="240"/>
      <c r="U12" s="239"/>
      <c r="V12" s="239"/>
      <c r="W12" s="239"/>
      <c r="X12" s="239"/>
      <c r="Y12" s="239"/>
      <c r="Z12" s="239"/>
      <c r="AA12" s="239"/>
      <c r="AB12" s="239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</row>
    <row r="13" spans="1:42" ht="15">
      <c r="A13" s="252"/>
      <c r="B13" s="365"/>
      <c r="C13" s="277"/>
      <c r="D13" s="365"/>
      <c r="E13" s="365"/>
      <c r="F13" s="353"/>
      <c r="G13" s="277"/>
      <c r="H13" s="365"/>
      <c r="I13" s="278"/>
      <c r="J13" s="278"/>
      <c r="K13" s="355"/>
      <c r="L13" s="355"/>
      <c r="M13" s="350"/>
      <c r="N13" s="350"/>
      <c r="O13" s="240"/>
      <c r="P13" s="240"/>
      <c r="Q13" s="240"/>
      <c r="R13" s="240"/>
      <c r="S13" s="240"/>
      <c r="T13" s="240"/>
      <c r="U13" s="239"/>
      <c r="V13" s="239"/>
      <c r="W13" s="239"/>
      <c r="X13" s="239"/>
      <c r="Y13" s="239"/>
      <c r="Z13" s="239"/>
      <c r="AA13" s="239"/>
      <c r="AB13" s="239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</row>
    <row r="14" spans="1:42" ht="9.75" customHeight="1">
      <c r="A14" s="252"/>
      <c r="B14" s="365"/>
      <c r="C14" s="255"/>
      <c r="D14" s="365"/>
      <c r="E14" s="365"/>
      <c r="F14" s="353"/>
      <c r="G14" s="255"/>
      <c r="H14" s="365"/>
      <c r="I14" s="278"/>
      <c r="J14" s="278"/>
      <c r="K14" s="355"/>
      <c r="L14" s="355"/>
      <c r="M14" s="350"/>
      <c r="N14" s="350"/>
      <c r="O14" s="240"/>
      <c r="P14" s="240"/>
      <c r="Q14" s="240"/>
      <c r="R14" s="240"/>
      <c r="S14" s="240"/>
      <c r="T14" s="240"/>
      <c r="U14" s="239"/>
      <c r="V14" s="239"/>
      <c r="W14" s="239"/>
      <c r="X14" s="239"/>
      <c r="Y14" s="239"/>
      <c r="Z14" s="239"/>
      <c r="AA14" s="239"/>
      <c r="AB14" s="239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</row>
    <row r="15" spans="1:42" ht="15">
      <c r="A15" s="252"/>
      <c r="B15" s="365"/>
      <c r="C15" s="277"/>
      <c r="D15" s="365"/>
      <c r="E15" s="365"/>
      <c r="F15" s="353"/>
      <c r="G15" s="277"/>
      <c r="H15" s="365"/>
      <c r="I15" s="278"/>
      <c r="J15" s="278"/>
      <c r="K15" s="355"/>
      <c r="L15" s="355"/>
      <c r="M15" s="350"/>
      <c r="N15" s="351"/>
      <c r="O15" s="240"/>
      <c r="P15" s="240"/>
      <c r="Q15" s="240"/>
      <c r="R15" s="240"/>
      <c r="S15" s="240"/>
      <c r="T15" s="240"/>
      <c r="U15" s="239"/>
      <c r="V15" s="239"/>
      <c r="W15" s="239"/>
      <c r="X15" s="239"/>
      <c r="Y15" s="239"/>
      <c r="Z15" s="239"/>
      <c r="AA15" s="239"/>
      <c r="AB15" s="239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</row>
    <row r="16" spans="1:42" ht="9" customHeight="1">
      <c r="A16" s="252"/>
      <c r="B16" s="365"/>
      <c r="C16" s="255"/>
      <c r="D16" s="365"/>
      <c r="E16" s="365"/>
      <c r="F16" s="353"/>
      <c r="G16" s="255"/>
      <c r="H16" s="365"/>
      <c r="I16" s="278"/>
      <c r="J16" s="278"/>
      <c r="K16" s="355"/>
      <c r="L16" s="355"/>
      <c r="M16" s="350"/>
      <c r="N16" s="351"/>
      <c r="O16" s="240"/>
      <c r="P16" s="240"/>
      <c r="Q16" s="240"/>
      <c r="R16" s="240"/>
      <c r="S16" s="240"/>
      <c r="T16" s="240"/>
      <c r="U16" s="239"/>
      <c r="V16" s="239"/>
      <c r="W16" s="239"/>
      <c r="X16" s="239"/>
      <c r="Y16" s="239"/>
      <c r="Z16" s="239"/>
      <c r="AA16" s="239"/>
      <c r="AB16" s="239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</row>
    <row r="17" spans="1:42" ht="17.25" customHeight="1">
      <c r="A17" s="252"/>
      <c r="B17" s="365"/>
      <c r="C17" s="277"/>
      <c r="D17" s="353"/>
      <c r="E17" s="365"/>
      <c r="F17" s="365"/>
      <c r="G17" s="277"/>
      <c r="H17" s="365"/>
      <c r="I17" s="278"/>
      <c r="J17" s="278"/>
      <c r="K17" s="354"/>
      <c r="L17" s="354"/>
      <c r="M17" s="350"/>
      <c r="N17" s="350"/>
      <c r="O17" s="240"/>
      <c r="P17" s="240"/>
      <c r="Q17" s="240"/>
      <c r="R17" s="240"/>
      <c r="S17" s="240"/>
      <c r="T17" s="240"/>
      <c r="U17" s="239"/>
      <c r="V17" s="239"/>
      <c r="W17" s="239"/>
      <c r="X17" s="239"/>
      <c r="Y17" s="239"/>
      <c r="Z17" s="239"/>
      <c r="AA17" s="239"/>
      <c r="AB17" s="239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</row>
    <row r="18" spans="1:42" ht="9" customHeight="1">
      <c r="A18" s="252"/>
      <c r="B18" s="365"/>
      <c r="C18" s="255"/>
      <c r="D18" s="353"/>
      <c r="E18" s="365"/>
      <c r="F18" s="365"/>
      <c r="G18" s="255"/>
      <c r="H18" s="365"/>
      <c r="I18" s="278"/>
      <c r="J18" s="278"/>
      <c r="K18" s="354"/>
      <c r="L18" s="354"/>
      <c r="M18" s="350"/>
      <c r="N18" s="350"/>
      <c r="O18" s="240"/>
      <c r="P18" s="240"/>
      <c r="Q18" s="240"/>
      <c r="R18" s="240"/>
      <c r="S18" s="240"/>
      <c r="T18" s="240"/>
      <c r="U18" s="239"/>
      <c r="V18" s="239"/>
      <c r="W18" s="239"/>
      <c r="X18" s="239"/>
      <c r="Y18" s="239"/>
      <c r="Z18" s="239"/>
      <c r="AA18" s="239"/>
      <c r="AB18" s="239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</row>
    <row r="19" spans="1:42" ht="18" customHeight="1">
      <c r="A19" s="252"/>
      <c r="B19" s="365"/>
      <c r="C19" s="277"/>
      <c r="D19" s="365"/>
      <c r="E19" s="365"/>
      <c r="F19" s="365"/>
      <c r="G19" s="277"/>
      <c r="H19" s="365"/>
      <c r="I19" s="278"/>
      <c r="J19" s="278"/>
      <c r="K19" s="354"/>
      <c r="L19" s="354"/>
      <c r="M19" s="350"/>
      <c r="N19" s="350"/>
      <c r="O19" s="240"/>
      <c r="P19" s="240"/>
      <c r="Q19" s="240"/>
      <c r="R19" s="240"/>
      <c r="S19" s="240"/>
      <c r="T19" s="240"/>
      <c r="U19" s="239"/>
      <c r="V19" s="239"/>
      <c r="W19" s="239"/>
      <c r="X19" s="239"/>
      <c r="Y19" s="239"/>
      <c r="Z19" s="239"/>
      <c r="AA19" s="239"/>
      <c r="AB19" s="239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</row>
    <row r="20" spans="1:42" ht="8.25" customHeight="1">
      <c r="A20" s="252"/>
      <c r="B20" s="365"/>
      <c r="C20" s="255"/>
      <c r="D20" s="365"/>
      <c r="E20" s="365"/>
      <c r="F20" s="365"/>
      <c r="G20" s="255"/>
      <c r="H20" s="365"/>
      <c r="I20" s="278"/>
      <c r="J20" s="278"/>
      <c r="K20" s="354"/>
      <c r="L20" s="354"/>
      <c r="M20" s="350"/>
      <c r="N20" s="350"/>
      <c r="O20" s="240"/>
      <c r="P20" s="240"/>
      <c r="Q20" s="240"/>
      <c r="R20" s="240"/>
      <c r="S20" s="240"/>
      <c r="T20" s="240"/>
      <c r="U20" s="239"/>
      <c r="V20" s="239"/>
      <c r="W20" s="239"/>
      <c r="X20" s="239"/>
      <c r="Y20" s="239"/>
      <c r="Z20" s="239"/>
      <c r="AA20" s="239"/>
      <c r="AB20" s="239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</row>
    <row r="21" spans="1:42" ht="15">
      <c r="A21" s="252"/>
      <c r="B21" s="365"/>
      <c r="C21" s="277"/>
      <c r="D21" s="353"/>
      <c r="E21" s="365"/>
      <c r="F21" s="365"/>
      <c r="G21" s="277"/>
      <c r="H21" s="365"/>
      <c r="I21" s="278"/>
      <c r="J21" s="278"/>
      <c r="K21" s="356"/>
      <c r="L21" s="356"/>
      <c r="M21" s="350"/>
      <c r="N21" s="350"/>
      <c r="O21" s="240"/>
      <c r="P21" s="240"/>
      <c r="Q21" s="240"/>
      <c r="R21" s="240"/>
      <c r="S21" s="240"/>
      <c r="T21" s="240"/>
      <c r="U21" s="239"/>
      <c r="V21" s="239"/>
      <c r="W21" s="239"/>
      <c r="X21" s="239"/>
      <c r="Y21" s="239"/>
      <c r="Z21" s="239"/>
      <c r="AA21" s="239"/>
      <c r="AB21" s="239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</row>
    <row r="22" spans="1:42" ht="9" customHeight="1">
      <c r="A22" s="252"/>
      <c r="B22" s="365"/>
      <c r="C22" s="255"/>
      <c r="D22" s="353"/>
      <c r="E22" s="365"/>
      <c r="F22" s="365"/>
      <c r="G22" s="255"/>
      <c r="H22" s="365"/>
      <c r="I22" s="278"/>
      <c r="J22" s="278"/>
      <c r="K22" s="356"/>
      <c r="L22" s="356"/>
      <c r="M22" s="350"/>
      <c r="N22" s="350"/>
      <c r="O22" s="240"/>
      <c r="P22" s="240"/>
      <c r="Q22" s="240"/>
      <c r="R22" s="240"/>
      <c r="S22" s="240"/>
      <c r="T22" s="240"/>
      <c r="U22" s="239"/>
      <c r="V22" s="239"/>
      <c r="W22" s="239"/>
      <c r="X22" s="239"/>
      <c r="Y22" s="239"/>
      <c r="Z22" s="239"/>
      <c r="AA22" s="239"/>
      <c r="AB22" s="239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</row>
    <row r="23" spans="1:42" ht="15">
      <c r="A23" s="252"/>
      <c r="B23" s="275"/>
      <c r="C23" s="257"/>
      <c r="D23" s="275"/>
      <c r="E23" s="277"/>
      <c r="F23" s="278"/>
      <c r="G23" s="277"/>
      <c r="H23" s="257"/>
      <c r="I23" s="257"/>
      <c r="J23" s="257"/>
      <c r="K23" s="358"/>
      <c r="L23" s="358"/>
      <c r="M23" s="259"/>
      <c r="N23" s="260"/>
      <c r="O23" s="240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</row>
    <row r="24" spans="1:28" ht="15">
      <c r="A24" s="252"/>
      <c r="B24" s="278"/>
      <c r="C24" s="257"/>
      <c r="D24" s="275"/>
      <c r="E24" s="277"/>
      <c r="F24" s="278"/>
      <c r="G24" s="277"/>
      <c r="H24" s="277"/>
      <c r="I24" s="277"/>
      <c r="J24" s="277"/>
      <c r="K24" s="357"/>
      <c r="L24" s="357"/>
      <c r="M24" s="259"/>
      <c r="N24" s="259"/>
      <c r="O24" s="240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</row>
    <row r="25" spans="1:28" ht="15">
      <c r="A25" s="252"/>
      <c r="B25" s="275"/>
      <c r="C25" s="277"/>
      <c r="D25" s="278"/>
      <c r="E25" s="277"/>
      <c r="F25" s="275"/>
      <c r="G25" s="257"/>
      <c r="H25" s="257"/>
      <c r="I25" s="257"/>
      <c r="J25" s="257"/>
      <c r="K25" s="359"/>
      <c r="L25" s="359"/>
      <c r="M25" s="259"/>
      <c r="N25" s="259"/>
      <c r="O25" s="240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</row>
    <row r="26" spans="1:28" ht="15">
      <c r="A26" s="252"/>
      <c r="B26" s="278"/>
      <c r="C26" s="277"/>
      <c r="D26" s="278"/>
      <c r="E26" s="277"/>
      <c r="F26" s="275"/>
      <c r="G26" s="257"/>
      <c r="H26" s="277"/>
      <c r="I26" s="277"/>
      <c r="J26" s="277"/>
      <c r="K26" s="357"/>
      <c r="L26" s="357"/>
      <c r="M26" s="259"/>
      <c r="N26" s="259"/>
      <c r="O26" s="240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</row>
    <row r="27" spans="1:28" ht="15">
      <c r="A27" s="252"/>
      <c r="B27" s="278"/>
      <c r="C27" s="257"/>
      <c r="D27" s="275"/>
      <c r="E27" s="277"/>
      <c r="F27" s="278"/>
      <c r="G27" s="277"/>
      <c r="H27" s="277"/>
      <c r="I27" s="277"/>
      <c r="J27" s="277"/>
      <c r="K27" s="357"/>
      <c r="L27" s="357"/>
      <c r="M27" s="259"/>
      <c r="N27" s="260"/>
      <c r="O27" s="240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</row>
    <row r="28" spans="1:28" ht="15">
      <c r="A28" s="252"/>
      <c r="B28" s="278"/>
      <c r="C28" s="257"/>
      <c r="D28" s="275"/>
      <c r="E28" s="277"/>
      <c r="F28" s="278"/>
      <c r="G28" s="277"/>
      <c r="H28" s="277"/>
      <c r="I28" s="277"/>
      <c r="J28" s="277"/>
      <c r="K28" s="357"/>
      <c r="L28" s="357"/>
      <c r="M28" s="259"/>
      <c r="N28" s="259"/>
      <c r="O28" s="240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</row>
    <row r="29" spans="1:28" ht="15">
      <c r="A29" s="252"/>
      <c r="B29" s="278"/>
      <c r="C29" s="277"/>
      <c r="D29" s="278"/>
      <c r="E29" s="277"/>
      <c r="F29" s="278"/>
      <c r="G29" s="277"/>
      <c r="H29" s="277"/>
      <c r="I29" s="277"/>
      <c r="J29" s="277"/>
      <c r="K29" s="357"/>
      <c r="L29" s="357"/>
      <c r="M29" s="259"/>
      <c r="N29" s="259"/>
      <c r="O29" s="240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15">
      <c r="A30" s="252"/>
      <c r="B30" s="278"/>
      <c r="C30" s="257"/>
      <c r="D30" s="275"/>
      <c r="E30" s="277"/>
      <c r="F30" s="278"/>
      <c r="G30" s="277"/>
      <c r="H30" s="277"/>
      <c r="I30" s="277"/>
      <c r="J30" s="277"/>
      <c r="K30" s="357"/>
      <c r="L30" s="357"/>
      <c r="M30" s="259"/>
      <c r="N30" s="259"/>
      <c r="O30" s="240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</row>
    <row r="31" spans="1:28" ht="12.75">
      <c r="A31" s="252"/>
      <c r="B31" s="261"/>
      <c r="C31" s="262"/>
      <c r="D31" s="262"/>
      <c r="E31" s="263"/>
      <c r="F31" s="263"/>
      <c r="G31" s="264"/>
      <c r="H31" s="259"/>
      <c r="I31" s="259"/>
      <c r="J31" s="259"/>
      <c r="K31" s="259"/>
      <c r="L31" s="259"/>
      <c r="M31" s="259"/>
      <c r="N31" s="260"/>
      <c r="O31" s="240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</row>
    <row r="32" spans="1:28" ht="12.75">
      <c r="A32" s="252"/>
      <c r="B32" s="274"/>
      <c r="C32" s="274"/>
      <c r="D32" s="274"/>
      <c r="E32" s="274"/>
      <c r="F32" s="274"/>
      <c r="G32" s="266"/>
      <c r="H32" s="267"/>
      <c r="I32" s="267"/>
      <c r="J32" s="267"/>
      <c r="K32" s="268"/>
      <c r="L32" s="259"/>
      <c r="M32" s="259"/>
      <c r="N32" s="259"/>
      <c r="O32" s="240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</row>
    <row r="33" spans="1:28" ht="12.75">
      <c r="A33" s="252"/>
      <c r="B33" s="274"/>
      <c r="C33" s="274"/>
      <c r="D33" s="274"/>
      <c r="E33" s="274"/>
      <c r="F33" s="274"/>
      <c r="G33" s="259"/>
      <c r="H33" s="259"/>
      <c r="I33" s="259"/>
      <c r="J33" s="259"/>
      <c r="K33" s="259"/>
      <c r="L33" s="259"/>
      <c r="M33" s="259"/>
      <c r="N33" s="259"/>
      <c r="O33" s="240"/>
      <c r="P33" s="239"/>
      <c r="Q33" s="239"/>
      <c r="R33" s="239"/>
      <c r="S33" s="239"/>
      <c r="T33" s="239"/>
      <c r="U33" s="239"/>
      <c r="V33" s="269"/>
      <c r="W33" s="269"/>
      <c r="X33" s="239"/>
      <c r="Y33" s="239"/>
      <c r="Z33" s="239"/>
      <c r="AA33" s="239"/>
      <c r="AB33" s="239"/>
    </row>
    <row r="34" spans="1:28" ht="12.75">
      <c r="A34" s="252"/>
      <c r="B34" s="274"/>
      <c r="C34" s="274"/>
      <c r="D34" s="274"/>
      <c r="E34" s="274"/>
      <c r="F34" s="274"/>
      <c r="G34" s="259"/>
      <c r="H34" s="259"/>
      <c r="I34" s="259"/>
      <c r="J34" s="259"/>
      <c r="K34" s="259"/>
      <c r="L34" s="259"/>
      <c r="M34" s="259"/>
      <c r="N34" s="259"/>
      <c r="O34" s="240"/>
      <c r="P34" s="239"/>
      <c r="Q34" s="239"/>
      <c r="R34" s="239"/>
      <c r="S34" s="239"/>
      <c r="T34" s="239"/>
      <c r="U34" s="239"/>
      <c r="V34" s="269"/>
      <c r="W34" s="270"/>
      <c r="X34" s="239"/>
      <c r="Y34" s="239"/>
      <c r="Z34" s="239"/>
      <c r="AA34" s="239"/>
      <c r="AB34" s="239"/>
    </row>
    <row r="35" spans="1:28" ht="12.75">
      <c r="A35" s="252"/>
      <c r="B35" s="274"/>
      <c r="C35" s="274"/>
      <c r="D35" s="274"/>
      <c r="E35" s="274"/>
      <c r="F35" s="274"/>
      <c r="G35" s="259"/>
      <c r="H35" s="259"/>
      <c r="I35" s="259"/>
      <c r="J35" s="259"/>
      <c r="K35" s="259"/>
      <c r="L35" s="259"/>
      <c r="M35" s="259"/>
      <c r="N35" s="259"/>
      <c r="O35" s="240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</row>
    <row r="36" spans="1:28" ht="12.75">
      <c r="A36" s="252"/>
      <c r="B36" s="274"/>
      <c r="C36" s="274"/>
      <c r="D36" s="274"/>
      <c r="E36" s="274"/>
      <c r="F36" s="274"/>
      <c r="G36" s="266"/>
      <c r="H36" s="267"/>
      <c r="I36" s="267"/>
      <c r="J36" s="267"/>
      <c r="K36" s="268"/>
      <c r="L36" s="259"/>
      <c r="M36" s="259"/>
      <c r="N36" s="259"/>
      <c r="O36" s="240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</row>
    <row r="37" spans="1:28" ht="12.75">
      <c r="A37" s="252"/>
      <c r="B37" s="261"/>
      <c r="C37" s="262"/>
      <c r="D37" s="262"/>
      <c r="E37" s="263"/>
      <c r="F37" s="263"/>
      <c r="G37" s="264"/>
      <c r="H37" s="259"/>
      <c r="I37" s="259"/>
      <c r="J37" s="259"/>
      <c r="K37" s="259"/>
      <c r="L37" s="259"/>
      <c r="M37" s="259"/>
      <c r="N37" s="260"/>
      <c r="O37" s="240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</row>
    <row r="38" spans="1:28" ht="12.75">
      <c r="A38" s="252"/>
      <c r="B38" s="274"/>
      <c r="C38" s="274"/>
      <c r="D38" s="274"/>
      <c r="E38" s="274"/>
      <c r="F38" s="274"/>
      <c r="G38" s="266"/>
      <c r="H38" s="267"/>
      <c r="I38" s="267"/>
      <c r="J38" s="267"/>
      <c r="K38" s="268"/>
      <c r="L38" s="259"/>
      <c r="M38" s="259"/>
      <c r="N38" s="259"/>
      <c r="O38" s="240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</row>
    <row r="39" spans="1:28" ht="12.75">
      <c r="A39" s="252"/>
      <c r="B39" s="274"/>
      <c r="C39" s="274"/>
      <c r="D39" s="274"/>
      <c r="E39" s="274"/>
      <c r="F39" s="274"/>
      <c r="G39" s="259"/>
      <c r="H39" s="259"/>
      <c r="I39" s="259"/>
      <c r="J39" s="259"/>
      <c r="K39" s="259"/>
      <c r="L39" s="259"/>
      <c r="M39" s="259"/>
      <c r="N39" s="259"/>
      <c r="O39" s="240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</row>
    <row r="40" spans="1:28" ht="12.75">
      <c r="A40" s="252"/>
      <c r="B40" s="274"/>
      <c r="C40" s="274"/>
      <c r="D40" s="274"/>
      <c r="E40" s="274"/>
      <c r="F40" s="274"/>
      <c r="G40" s="266"/>
      <c r="H40" s="267"/>
      <c r="I40" s="267"/>
      <c r="J40" s="267"/>
      <c r="K40" s="268"/>
      <c r="L40" s="259"/>
      <c r="M40" s="259"/>
      <c r="N40" s="259"/>
      <c r="O40" s="240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</row>
    <row r="41" spans="1:28" ht="12.75">
      <c r="A41" s="252"/>
      <c r="B41" s="261"/>
      <c r="C41" s="262"/>
      <c r="D41" s="262"/>
      <c r="E41" s="263"/>
      <c r="F41" s="263"/>
      <c r="G41" s="264"/>
      <c r="H41" s="259"/>
      <c r="I41" s="259"/>
      <c r="J41" s="259"/>
      <c r="K41" s="259"/>
      <c r="L41" s="259"/>
      <c r="M41" s="259"/>
      <c r="N41" s="260"/>
      <c r="O41" s="240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</row>
    <row r="42" spans="1:28" ht="12.75">
      <c r="A42" s="252"/>
      <c r="B42" s="274"/>
      <c r="C42" s="274"/>
      <c r="D42" s="274"/>
      <c r="E42" s="274"/>
      <c r="F42" s="274"/>
      <c r="G42" s="266"/>
      <c r="H42" s="267"/>
      <c r="I42" s="267"/>
      <c r="J42" s="267"/>
      <c r="K42" s="268"/>
      <c r="L42" s="259"/>
      <c r="M42" s="259"/>
      <c r="N42" s="259"/>
      <c r="O42" s="240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</row>
    <row r="43" spans="1:28" ht="12.75">
      <c r="A43" s="252"/>
      <c r="B43" s="274"/>
      <c r="C43" s="274"/>
      <c r="D43" s="274"/>
      <c r="E43" s="274"/>
      <c r="F43" s="274"/>
      <c r="G43" s="259"/>
      <c r="H43" s="259"/>
      <c r="I43" s="259"/>
      <c r="J43" s="259"/>
      <c r="K43" s="259"/>
      <c r="L43" s="259"/>
      <c r="M43" s="259"/>
      <c r="N43" s="259"/>
      <c r="O43" s="240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</row>
    <row r="44" spans="1:28" ht="12.75">
      <c r="A44" s="252"/>
      <c r="B44" s="274"/>
      <c r="C44" s="274"/>
      <c r="D44" s="274"/>
      <c r="E44" s="274"/>
      <c r="F44" s="274"/>
      <c r="G44" s="266"/>
      <c r="H44" s="267"/>
      <c r="I44" s="267"/>
      <c r="J44" s="267"/>
      <c r="K44" s="268"/>
      <c r="L44" s="259"/>
      <c r="M44" s="259"/>
      <c r="N44" s="259"/>
      <c r="O44" s="240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</row>
    <row r="45" spans="1:28" ht="12.75">
      <c r="A45" s="252"/>
      <c r="B45" s="261"/>
      <c r="C45" s="262"/>
      <c r="D45" s="262"/>
      <c r="E45" s="263"/>
      <c r="F45" s="263"/>
      <c r="G45" s="264"/>
      <c r="H45" s="259"/>
      <c r="I45" s="259"/>
      <c r="J45" s="259"/>
      <c r="K45" s="259"/>
      <c r="L45" s="259"/>
      <c r="M45" s="259"/>
      <c r="N45" s="260"/>
      <c r="O45" s="240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</row>
    <row r="46" spans="1:28" ht="12.75">
      <c r="A46" s="252"/>
      <c r="B46" s="274"/>
      <c r="C46" s="274"/>
      <c r="D46" s="274"/>
      <c r="E46" s="274"/>
      <c r="F46" s="274"/>
      <c r="G46" s="266"/>
      <c r="H46" s="267"/>
      <c r="I46" s="267"/>
      <c r="J46" s="267"/>
      <c r="K46" s="268"/>
      <c r="L46" s="259"/>
      <c r="M46" s="259"/>
      <c r="N46" s="259"/>
      <c r="O46" s="240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</row>
    <row r="47" spans="1:28" ht="12.75">
      <c r="A47" s="246"/>
      <c r="B47" s="271"/>
      <c r="C47" s="271"/>
      <c r="D47" s="271"/>
      <c r="E47" s="271"/>
      <c r="F47" s="271"/>
      <c r="G47" s="240"/>
      <c r="H47" s="240"/>
      <c r="I47" s="240"/>
      <c r="J47" s="240"/>
      <c r="K47" s="240"/>
      <c r="L47" s="240"/>
      <c r="M47" s="240"/>
      <c r="N47" s="240"/>
      <c r="O47" s="240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</row>
    <row r="48" spans="1:28" ht="12.75">
      <c r="A48" s="246"/>
      <c r="B48" s="271"/>
      <c r="C48" s="271"/>
      <c r="D48" s="271"/>
      <c r="E48" s="271"/>
      <c r="F48" s="271"/>
      <c r="G48" s="240"/>
      <c r="H48" s="240"/>
      <c r="I48" s="240"/>
      <c r="J48" s="240"/>
      <c r="K48" s="240"/>
      <c r="L48" s="240"/>
      <c r="M48" s="240"/>
      <c r="N48" s="240"/>
      <c r="O48" s="240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</row>
    <row r="49" spans="1:28" ht="12.75">
      <c r="A49" s="246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</row>
    <row r="50" spans="1:28" ht="12.75">
      <c r="A50" s="246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</row>
    <row r="51" spans="1:28" ht="12.75">
      <c r="A51" s="246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</row>
    <row r="52" spans="1:28" ht="12.75">
      <c r="A52" s="238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</row>
    <row r="53" spans="1:28" ht="12.75">
      <c r="A53" s="238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</row>
    <row r="54" spans="1:28" ht="12.75">
      <c r="A54" s="238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</row>
    <row r="55" spans="1:28" ht="12.75">
      <c r="A55" s="238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</row>
    <row r="56" spans="1:28" ht="12.75">
      <c r="A56" s="238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</row>
    <row r="57" spans="1:28" ht="12.75">
      <c r="A57" s="238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ht="12.75">
      <c r="A58" s="238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</row>
    <row r="59" spans="1:28" ht="12.75">
      <c r="A59" s="238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</row>
    <row r="60" spans="1:28" ht="12.75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</row>
    <row r="61" spans="1:28" ht="12.75">
      <c r="A61" s="238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:28" ht="12.75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</row>
    <row r="63" spans="1:28" ht="12.75">
      <c r="A63" s="238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</row>
    <row r="64" spans="1:28" ht="12.75">
      <c r="A64" s="238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</row>
    <row r="65" spans="1:28" ht="12.75">
      <c r="A65" s="238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</row>
    <row r="66" spans="1:28" ht="12.75">
      <c r="A66" s="238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</row>
    <row r="67" spans="1:28" ht="12.75">
      <c r="A67" s="238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</row>
    <row r="68" spans="1:28" ht="12.75">
      <c r="A68" s="238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</row>
    <row r="69" spans="1:28" ht="12.75">
      <c r="A69" s="238"/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</row>
    <row r="70" spans="1:28" ht="12.75">
      <c r="A70" s="238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</row>
    <row r="71" spans="1:28" ht="12.75">
      <c r="A71" s="238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</row>
    <row r="72" spans="1:28" ht="12.75">
      <c r="A72" s="238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</row>
    <row r="73" spans="1:28" ht="12.75">
      <c r="A73" s="238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</row>
    <row r="74" spans="1:28" ht="12.75">
      <c r="A74" s="238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</row>
    <row r="75" spans="1:28" ht="12.75">
      <c r="A75" s="238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</row>
    <row r="76" spans="1:28" ht="12.75">
      <c r="A76" s="238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</row>
    <row r="77" spans="1:28" ht="12.75">
      <c r="A77" s="238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</row>
    <row r="78" spans="1:28" ht="12.75">
      <c r="A78" s="238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</row>
    <row r="79" spans="1:28" ht="12.75">
      <c r="A79" s="238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</row>
    <row r="80" spans="1:28" ht="12.75">
      <c r="A80" s="238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</row>
    <row r="81" spans="1:28" ht="12.75">
      <c r="A81" s="238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</row>
    <row r="82" spans="1:28" ht="12.75">
      <c r="A82" s="238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</row>
    <row r="83" spans="1:28" ht="12.75">
      <c r="A83" s="238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</row>
    <row r="84" spans="1:28" ht="12.75">
      <c r="A84" s="238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</row>
    <row r="85" spans="1:28" ht="12.75">
      <c r="A85" s="238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</row>
    <row r="86" spans="1:28" ht="12.75">
      <c r="A86" s="238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</row>
    <row r="87" spans="1:28" ht="12.75">
      <c r="A87" s="238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</row>
    <row r="88" spans="1:28" ht="12.75">
      <c r="A88" s="238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</row>
    <row r="89" spans="1:28" ht="12.75">
      <c r="A89" s="238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</row>
    <row r="90" spans="1:28" ht="12.75">
      <c r="A90" s="238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</row>
    <row r="91" spans="1:28" ht="12.75">
      <c r="A91" s="238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</row>
    <row r="92" spans="1:28" ht="12.75">
      <c r="A92" s="238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</row>
    <row r="93" spans="1:28" ht="12.75">
      <c r="A93" s="238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</row>
    <row r="94" spans="1:28" ht="12.75">
      <c r="A94" s="238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</row>
    <row r="95" spans="1:28" ht="12.75">
      <c r="A95" s="238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</row>
    <row r="96" spans="1:28" ht="12.75">
      <c r="A96" s="238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</row>
    <row r="97" spans="1:28" ht="12.75">
      <c r="A97" s="238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</row>
    <row r="98" spans="1:28" ht="12.75">
      <c r="A98" s="238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</row>
    <row r="99" spans="1:28" ht="12.75">
      <c r="A99" s="238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</row>
    <row r="100" spans="1:28" ht="12.75">
      <c r="A100" s="238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</row>
    <row r="101" spans="1:28" ht="12.75">
      <c r="A101" s="238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</row>
    <row r="102" spans="1:28" ht="12.75">
      <c r="A102" s="238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</row>
    <row r="103" spans="1:28" ht="12.75">
      <c r="A103" s="238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</row>
    <row r="104" spans="1:28" ht="12.75">
      <c r="A104" s="238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</row>
    <row r="105" spans="1:28" ht="12.75">
      <c r="A105" s="238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</row>
    <row r="106" spans="1:28" ht="12.75">
      <c r="A106" s="238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</row>
    <row r="107" spans="1:28" ht="12.75">
      <c r="A107" s="238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</row>
    <row r="108" spans="1:28" ht="12.75">
      <c r="A108" s="238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</row>
    <row r="109" spans="1:28" ht="12.75">
      <c r="A109" s="238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</row>
    <row r="110" spans="1:28" ht="12.75">
      <c r="A110" s="238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</row>
    <row r="111" spans="1:28" ht="12.75">
      <c r="A111" s="238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</row>
    <row r="112" spans="1:28" ht="12.75">
      <c r="A112" s="238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</row>
    <row r="113" spans="1:28" ht="12.75">
      <c r="A113" s="238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</row>
    <row r="114" spans="1:28" ht="12.75">
      <c r="A114" s="238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</row>
    <row r="115" spans="1:28" ht="12.75">
      <c r="A115" s="238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</row>
    <row r="116" spans="1:28" ht="12.75">
      <c r="A116" s="238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</row>
    <row r="117" spans="1:28" ht="12.75">
      <c r="A117" s="238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</row>
    <row r="118" spans="1:28" ht="12.75">
      <c r="A118" s="238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</row>
    <row r="119" spans="1:28" ht="12.75">
      <c r="A119" s="238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</row>
    <row r="120" spans="1:28" ht="12.75">
      <c r="A120" s="238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</row>
    <row r="121" spans="1:28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</row>
    <row r="122" spans="1:28" ht="12.75">
      <c r="A122" s="238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</row>
    <row r="123" spans="1:28" ht="12.75">
      <c r="A123" s="238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</row>
    <row r="124" spans="1:28" ht="12.75">
      <c r="A124" s="238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</row>
    <row r="125" spans="1:28" ht="12.75">
      <c r="A125" s="238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</row>
    <row r="126" spans="1:28" ht="12.75">
      <c r="A126" s="238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</row>
    <row r="127" spans="1:28" ht="12.75">
      <c r="A127" s="238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</row>
    <row r="128" spans="1:28" ht="12.75">
      <c r="A128" s="238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</row>
    <row r="129" spans="1:28" ht="12.75">
      <c r="A129" s="238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</row>
    <row r="130" spans="1:28" ht="12.75">
      <c r="A130" s="238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</row>
    <row r="131" spans="1:28" ht="12.75">
      <c r="A131" s="238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</row>
    <row r="132" spans="1:28" ht="12.75">
      <c r="A132" s="238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</row>
    <row r="133" spans="1:28" ht="12.75">
      <c r="A133" s="238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</row>
    <row r="134" spans="1:28" ht="12.75">
      <c r="A134" s="238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</row>
    <row r="135" spans="1:28" ht="12.75">
      <c r="A135" s="238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</row>
    <row r="136" spans="1:28" ht="12.75">
      <c r="A136" s="238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</row>
    <row r="137" spans="1:28" ht="12.75">
      <c r="A137" s="238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</row>
    <row r="138" spans="1:28" ht="12.75">
      <c r="A138" s="238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</row>
    <row r="139" spans="1:28" ht="12.75">
      <c r="A139" s="238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</row>
    <row r="140" spans="1:28" ht="12.75">
      <c r="A140" s="238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</row>
    <row r="141" spans="1:28" ht="12.75">
      <c r="A141" s="238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</row>
    <row r="142" spans="1:28" ht="12.75">
      <c r="A142" s="238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</row>
    <row r="143" spans="1:28" ht="12.75">
      <c r="A143" s="238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</row>
    <row r="144" spans="1:28" ht="12.75">
      <c r="A144" s="238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</row>
    <row r="145" spans="1:28" ht="12.75">
      <c r="A145" s="238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</row>
    <row r="146" spans="1:28" ht="12.75">
      <c r="A146" s="238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</row>
    <row r="147" spans="1:28" ht="12.75">
      <c r="A147" s="238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</row>
    <row r="148" spans="1:28" ht="12.75">
      <c r="A148" s="238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</row>
    <row r="149" spans="1:28" ht="12.75">
      <c r="A149" s="238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</row>
    <row r="150" spans="1:28" ht="12.75">
      <c r="A150" s="238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</row>
    <row r="151" spans="1:28" ht="12.75">
      <c r="A151" s="238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</row>
    <row r="152" spans="1:28" ht="12.75">
      <c r="A152" s="238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</row>
    <row r="153" spans="1:28" ht="12.75">
      <c r="A153" s="238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</row>
    <row r="154" spans="1:28" ht="12.75">
      <c r="A154" s="238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</row>
    <row r="155" spans="1:28" ht="12.75">
      <c r="A155" s="238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</row>
    <row r="156" spans="1:28" ht="12.75">
      <c r="A156" s="238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</row>
    <row r="157" spans="1:28" ht="12.75">
      <c r="A157" s="238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</row>
    <row r="158" spans="1:28" ht="12.75">
      <c r="A158" s="238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</row>
    <row r="159" spans="1:28" ht="12.75">
      <c r="A159" s="238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</row>
    <row r="160" spans="1:28" ht="12.75">
      <c r="A160" s="238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</row>
    <row r="161" spans="1:28" ht="12.75">
      <c r="A161" s="238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</row>
    <row r="162" spans="1:28" ht="12.75">
      <c r="A162" s="238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</row>
    <row r="163" spans="1:28" ht="12.75">
      <c r="A163" s="238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</row>
    <row r="164" spans="1:28" ht="12.75">
      <c r="A164" s="238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</row>
    <row r="165" spans="1:28" ht="12.75">
      <c r="A165" s="238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</row>
    <row r="166" spans="1:28" ht="12.75">
      <c r="A166" s="238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</row>
    <row r="167" spans="1:28" ht="12.75">
      <c r="A167" s="238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</row>
    <row r="168" spans="1:28" ht="12.75">
      <c r="A168" s="238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</row>
    <row r="169" spans="1:28" ht="12.75">
      <c r="A169" s="238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</row>
    <row r="170" spans="1:28" ht="12.75">
      <c r="A170" s="238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</row>
    <row r="171" spans="1:28" ht="12.75">
      <c r="A171" s="238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</row>
    <row r="172" spans="1:28" ht="12.75">
      <c r="A172" s="238"/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</row>
    <row r="173" spans="1:28" ht="12.75">
      <c r="A173" s="238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</row>
    <row r="174" spans="1:28" ht="12.75">
      <c r="A174" s="238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</row>
    <row r="175" spans="1:28" ht="12.75">
      <c r="A175" s="238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</row>
    <row r="176" spans="1:28" ht="12.75">
      <c r="A176" s="238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</row>
    <row r="177" spans="1:28" ht="12.75">
      <c r="A177" s="238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</row>
    <row r="178" spans="1:28" ht="12.75">
      <c r="A178" s="238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</row>
    <row r="179" spans="1:28" ht="12.75">
      <c r="A179" s="238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</row>
    <row r="180" spans="1:28" ht="12.75">
      <c r="A180" s="238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</row>
    <row r="181" spans="1:28" ht="12.75">
      <c r="A181" s="238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</row>
    <row r="182" spans="1:28" ht="12.75">
      <c r="A182" s="238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</row>
    <row r="183" spans="1:28" ht="12.75">
      <c r="A183" s="238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</row>
    <row r="184" spans="1:28" ht="12.75">
      <c r="A184" s="238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</row>
    <row r="185" spans="1:28" ht="12.75">
      <c r="A185" s="238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</row>
    <row r="186" spans="1:28" ht="12.75">
      <c r="A186" s="238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</row>
    <row r="187" spans="1:28" ht="12.75">
      <c r="A187" s="238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</row>
    <row r="188" spans="1:28" ht="12.75">
      <c r="A188" s="238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</row>
    <row r="189" spans="1:28" ht="12.75">
      <c r="A189" s="238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</row>
    <row r="190" spans="1:28" ht="12.75">
      <c r="A190" s="238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</row>
    <row r="191" spans="1:28" ht="12.75">
      <c r="A191" s="238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</row>
    <row r="192" spans="1:28" ht="12.75">
      <c r="A192" s="238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</row>
    <row r="193" spans="1:28" ht="12.75">
      <c r="A193" s="238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</row>
    <row r="194" spans="1:28" ht="12.75">
      <c r="A194" s="238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  <c r="AA194" s="239"/>
      <c r="AB194" s="239"/>
    </row>
    <row r="195" spans="1:28" ht="12.75">
      <c r="A195" s="238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  <c r="AA195" s="239"/>
      <c r="AB195" s="239"/>
    </row>
    <row r="196" spans="1:28" ht="12.75">
      <c r="A196" s="238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  <c r="AA196" s="239"/>
      <c r="AB196" s="239"/>
    </row>
    <row r="197" spans="1:28" ht="12.75">
      <c r="A197" s="238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  <c r="AA197" s="239"/>
      <c r="AB197" s="239"/>
    </row>
    <row r="198" spans="1:28" ht="12.75">
      <c r="A198" s="238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  <c r="AA198" s="239"/>
      <c r="AB198" s="239"/>
    </row>
    <row r="199" spans="1:28" ht="12.75">
      <c r="A199" s="238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</row>
    <row r="200" spans="1:28" ht="12.75">
      <c r="A200" s="238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  <c r="AA200" s="239"/>
      <c r="AB200" s="239"/>
    </row>
    <row r="201" spans="1:28" ht="12.75">
      <c r="A201" s="238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  <c r="AA201" s="239"/>
      <c r="AB201" s="239"/>
    </row>
    <row r="202" spans="1:28" ht="12.75">
      <c r="A202" s="238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</row>
    <row r="203" spans="1:28" ht="12.75">
      <c r="A203" s="238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</row>
    <row r="204" spans="1:28" ht="12.75">
      <c r="A204" s="238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39"/>
    </row>
    <row r="205" spans="1:28" ht="12.75">
      <c r="A205" s="238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  <c r="AA205" s="239"/>
      <c r="AB205" s="239"/>
    </row>
    <row r="206" spans="1:28" ht="12.75">
      <c r="A206" s="238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  <c r="AA206" s="239"/>
      <c r="AB206" s="239"/>
    </row>
    <row r="207" spans="1:28" ht="12.75">
      <c r="A207" s="238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39"/>
      <c r="AB207" s="239"/>
    </row>
    <row r="208" spans="1:28" ht="12.75">
      <c r="A208" s="238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  <c r="AA208" s="239"/>
      <c r="AB208" s="239"/>
    </row>
    <row r="209" spans="1:28" ht="12.75">
      <c r="A209" s="238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  <c r="AA209" s="239"/>
      <c r="AB209" s="239"/>
    </row>
    <row r="210" spans="1:28" ht="12.75">
      <c r="A210" s="238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  <c r="AB210" s="239"/>
    </row>
    <row r="211" spans="1:28" ht="12.75">
      <c r="A211" s="238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39"/>
    </row>
    <row r="212" spans="1:28" ht="12.75">
      <c r="A212" s="238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  <c r="AA212" s="239"/>
      <c r="AB212" s="239"/>
    </row>
    <row r="213" spans="1:28" ht="12.75">
      <c r="A213" s="238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  <c r="AA213" s="239"/>
      <c r="AB213" s="239"/>
    </row>
    <row r="214" spans="1:28" ht="12.75">
      <c r="A214" s="238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  <c r="AA214" s="239"/>
      <c r="AB214" s="239"/>
    </row>
    <row r="215" spans="1:28" ht="12.75">
      <c r="A215" s="238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  <c r="AA215" s="239"/>
      <c r="AB215" s="239"/>
    </row>
    <row r="216" spans="1:28" ht="12.75">
      <c r="A216" s="238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  <c r="AA216" s="239"/>
      <c r="AB216" s="239"/>
    </row>
    <row r="217" spans="1:28" ht="12.75">
      <c r="A217" s="238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  <c r="AA217" s="239"/>
      <c r="AB217" s="239"/>
    </row>
    <row r="218" spans="1:28" ht="12.75">
      <c r="A218" s="238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  <c r="AA218" s="239"/>
      <c r="AB218" s="239"/>
    </row>
    <row r="219" spans="1:28" ht="12.75">
      <c r="A219" s="238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</row>
    <row r="220" spans="1:28" ht="12.75">
      <c r="A220" s="238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9"/>
      <c r="AB220" s="239"/>
    </row>
    <row r="221" spans="1:28" ht="12.75">
      <c r="A221" s="238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  <c r="AA221" s="239"/>
      <c r="AB221" s="239"/>
    </row>
    <row r="222" spans="1:28" ht="12.75">
      <c r="A222" s="238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  <c r="AA222" s="239"/>
      <c r="AB222" s="239"/>
    </row>
    <row r="223" spans="1:28" ht="12.75">
      <c r="A223" s="238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  <c r="AA223" s="239"/>
      <c r="AB223" s="239"/>
    </row>
    <row r="224" spans="1:28" ht="12.75">
      <c r="A224" s="238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239"/>
    </row>
    <row r="225" spans="1:28" ht="12.75">
      <c r="A225" s="238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  <c r="AA225" s="239"/>
      <c r="AB225" s="239"/>
    </row>
    <row r="226" spans="1:28" ht="12.75">
      <c r="A226" s="238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  <c r="AA226" s="239"/>
      <c r="AB226" s="239"/>
    </row>
    <row r="227" spans="1:28" ht="12.75">
      <c r="A227" s="238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</row>
    <row r="228" spans="1:28" ht="12.75">
      <c r="A228" s="238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</row>
    <row r="229" spans="1:28" ht="12.75">
      <c r="A229" s="238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  <c r="AA229" s="239"/>
      <c r="AB229" s="239"/>
    </row>
    <row r="230" spans="1:28" ht="12.75">
      <c r="A230" s="238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  <c r="AA230" s="239"/>
      <c r="AB230" s="239"/>
    </row>
    <row r="231" spans="1:28" ht="12.75">
      <c r="A231" s="238"/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39"/>
    </row>
    <row r="232" spans="1:28" ht="12.75">
      <c r="A232" s="238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  <c r="AA232" s="239"/>
      <c r="AB232" s="239"/>
    </row>
    <row r="233" spans="1:28" ht="12.75">
      <c r="A233" s="238"/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  <c r="AA233" s="239"/>
      <c r="AB233" s="239"/>
    </row>
    <row r="234" spans="1:28" ht="12.75">
      <c r="A234" s="238"/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  <c r="AA234" s="239"/>
      <c r="AB234" s="239"/>
    </row>
    <row r="235" spans="1:28" ht="12.75">
      <c r="A235" s="238"/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</row>
    <row r="236" spans="1:28" ht="12.75">
      <c r="A236" s="238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</row>
    <row r="237" spans="1:28" ht="12.75">
      <c r="A237" s="238"/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  <c r="AA237" s="239"/>
      <c r="AB237" s="239"/>
    </row>
    <row r="238" spans="1:28" ht="12.75">
      <c r="A238" s="238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  <c r="AA238" s="239"/>
      <c r="AB238" s="239"/>
    </row>
    <row r="239" spans="1:28" ht="12.75">
      <c r="A239" s="238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  <c r="AA239" s="239"/>
      <c r="AB239" s="239"/>
    </row>
    <row r="240" spans="1:28" ht="12.75">
      <c r="A240" s="238"/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</row>
    <row r="241" spans="1:28" ht="12.75">
      <c r="A241" s="238"/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  <c r="AA241" s="239"/>
      <c r="AB241" s="239"/>
    </row>
    <row r="242" spans="1:28" ht="12.75">
      <c r="A242" s="238"/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  <c r="AA242" s="239"/>
      <c r="AB242" s="239"/>
    </row>
    <row r="243" spans="1:28" ht="12.75">
      <c r="A243" s="238"/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  <c r="AA243" s="239"/>
      <c r="AB243" s="239"/>
    </row>
    <row r="244" spans="1:28" ht="12.75">
      <c r="A244" s="238"/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  <c r="AA244" s="239"/>
      <c r="AB244" s="239"/>
    </row>
    <row r="245" spans="1:28" ht="12.75">
      <c r="A245" s="238"/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  <c r="AA245" s="239"/>
      <c r="AB245" s="239"/>
    </row>
    <row r="246" spans="1:28" ht="12.75">
      <c r="A246" s="238"/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</row>
    <row r="247" spans="1:28" ht="12.75">
      <c r="A247" s="238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  <c r="AA247" s="239"/>
      <c r="AB247" s="239"/>
    </row>
    <row r="248" spans="1:28" ht="12.75">
      <c r="A248" s="238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  <c r="AA248" s="239"/>
      <c r="AB248" s="239"/>
    </row>
    <row r="249" spans="1:28" ht="12.75">
      <c r="A249" s="238"/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  <c r="AA249" s="239"/>
      <c r="AB249" s="239"/>
    </row>
    <row r="250" spans="1:28" ht="12.75">
      <c r="A250" s="238"/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  <c r="AA250" s="239"/>
      <c r="AB250" s="239"/>
    </row>
    <row r="251" spans="1:28" ht="12.75">
      <c r="A251" s="238"/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  <c r="AA251" s="239"/>
      <c r="AB251" s="239"/>
    </row>
    <row r="252" spans="1:28" ht="12.75">
      <c r="A252" s="238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</row>
    <row r="253" spans="1:28" ht="12.75">
      <c r="A253" s="238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</row>
    <row r="254" spans="1:28" ht="12.75">
      <c r="A254" s="238"/>
      <c r="B254" s="239"/>
      <c r="C254" s="239"/>
      <c r="D254" s="239"/>
      <c r="E254" s="239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  <c r="AA254" s="239"/>
      <c r="AB254" s="239"/>
    </row>
    <row r="255" spans="1:28" ht="12.75">
      <c r="A255" s="238"/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/>
      <c r="AA255" s="239"/>
      <c r="AB255" s="239"/>
    </row>
    <row r="256" spans="1:28" ht="12.75">
      <c r="A256" s="238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239"/>
      <c r="AA256" s="239"/>
      <c r="AB256" s="239"/>
    </row>
    <row r="257" spans="1:28" ht="12.75">
      <c r="A257" s="238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  <c r="AA257" s="239"/>
      <c r="AB257" s="239"/>
    </row>
    <row r="258" spans="1:28" ht="12.75">
      <c r="A258" s="238"/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</row>
    <row r="259" spans="1:28" ht="12.75">
      <c r="A259" s="238"/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  <c r="AA259" s="239"/>
      <c r="AB259" s="239"/>
    </row>
    <row r="260" spans="1:28" ht="12.75">
      <c r="A260" s="238"/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  <c r="AA260" s="239"/>
      <c r="AB260" s="239"/>
    </row>
    <row r="261" spans="1:28" ht="12.75">
      <c r="A261" s="238"/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  <c r="AA261" s="239"/>
      <c r="AB261" s="239"/>
    </row>
    <row r="262" spans="1:28" ht="12.75">
      <c r="A262" s="238"/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  <c r="AA262" s="239"/>
      <c r="AB262" s="239"/>
    </row>
    <row r="263" spans="1:28" ht="12.75">
      <c r="A263" s="238"/>
      <c r="B263" s="239"/>
      <c r="C263" s="239"/>
      <c r="D263" s="239"/>
      <c r="E263" s="239"/>
      <c r="F263" s="239"/>
      <c r="G263" s="239"/>
      <c r="H263" s="239"/>
      <c r="I263" s="239"/>
      <c r="J263" s="239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  <c r="AA263" s="239"/>
      <c r="AB263" s="239"/>
    </row>
    <row r="264" spans="1:28" ht="12.75">
      <c r="A264" s="238"/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  <c r="AA264" s="239"/>
      <c r="AB264" s="239"/>
    </row>
    <row r="265" spans="1:28" ht="12.75">
      <c r="A265" s="238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</row>
    <row r="266" spans="1:28" ht="12.75">
      <c r="A266" s="238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  <c r="AA266" s="239"/>
      <c r="AB266" s="239"/>
    </row>
    <row r="267" spans="1:28" ht="12.75">
      <c r="A267" s="238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  <c r="AA267" s="239"/>
      <c r="AB267" s="239"/>
    </row>
    <row r="268" spans="1:28" ht="12.75">
      <c r="A268" s="238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  <c r="AA268" s="239"/>
      <c r="AB268" s="239"/>
    </row>
    <row r="269" spans="1:28" ht="12.75">
      <c r="A269" s="238"/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  <c r="AA269" s="239"/>
      <c r="AB269" s="239"/>
    </row>
    <row r="270" spans="1:28" ht="12.75">
      <c r="A270" s="238"/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39"/>
      <c r="AA270" s="239"/>
      <c r="AB270" s="239"/>
    </row>
    <row r="271" spans="1:28" ht="12.75">
      <c r="A271" s="238"/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9"/>
      <c r="Z271" s="239"/>
      <c r="AA271" s="239"/>
      <c r="AB271" s="239"/>
    </row>
    <row r="272" spans="1:28" ht="12.75">
      <c r="A272" s="238"/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  <c r="Z272" s="239"/>
      <c r="AA272" s="239"/>
      <c r="AB272" s="239"/>
    </row>
    <row r="273" spans="1:28" ht="12.75">
      <c r="A273" s="238"/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  <c r="AA273" s="239"/>
      <c r="AB273" s="239"/>
    </row>
    <row r="274" spans="1:28" ht="12.75">
      <c r="A274" s="238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  <c r="AA274" s="239"/>
      <c r="AB274" s="239"/>
    </row>
    <row r="275" spans="1:28" ht="12.75">
      <c r="A275" s="238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9"/>
      <c r="Z275" s="239"/>
      <c r="AA275" s="239"/>
      <c r="AB275" s="239"/>
    </row>
    <row r="276" spans="1:28" ht="12.75">
      <c r="A276" s="238"/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39"/>
      <c r="Z276" s="239"/>
      <c r="AA276" s="239"/>
      <c r="AB276" s="239"/>
    </row>
    <row r="277" spans="1:28" ht="12.75">
      <c r="A277" s="238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</row>
    <row r="278" spans="1:28" ht="12.75">
      <c r="A278" s="238"/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  <c r="AA278" s="239"/>
      <c r="AB278" s="239"/>
    </row>
    <row r="279" spans="1:28" ht="12.75">
      <c r="A279" s="238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  <c r="AA279" s="239"/>
      <c r="AB279" s="239"/>
    </row>
    <row r="280" spans="1:28" ht="12.75">
      <c r="A280" s="238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  <c r="AA280" s="239"/>
      <c r="AB280" s="239"/>
    </row>
    <row r="281" spans="1:28" ht="12.75">
      <c r="A281" s="238"/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9"/>
      <c r="Z281" s="239"/>
      <c r="AA281" s="239"/>
      <c r="AB281" s="239"/>
    </row>
    <row r="282" spans="1:28" ht="12.75">
      <c r="A282" s="238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  <c r="Z282" s="239"/>
      <c r="AA282" s="239"/>
      <c r="AB282" s="239"/>
    </row>
    <row r="283" spans="1:28" ht="12.75">
      <c r="A283" s="238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39"/>
      <c r="Z283" s="239"/>
      <c r="AA283" s="239"/>
      <c r="AB283" s="239"/>
    </row>
    <row r="284" spans="1:28" ht="12.75">
      <c r="A284" s="238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9"/>
      <c r="Z284" s="239"/>
      <c r="AA284" s="239"/>
      <c r="AB284" s="239"/>
    </row>
    <row r="285" spans="1:28" ht="12.75">
      <c r="A285" s="238"/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39"/>
      <c r="Z285" s="239"/>
      <c r="AA285" s="239"/>
      <c r="AB285" s="239"/>
    </row>
    <row r="286" spans="1:28" ht="12.75">
      <c r="A286" s="238"/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39"/>
      <c r="Z286" s="239"/>
      <c r="AA286" s="239"/>
      <c r="AB286" s="239"/>
    </row>
    <row r="287" spans="1:28" ht="12.75">
      <c r="A287" s="238"/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9"/>
      <c r="Z287" s="239"/>
      <c r="AA287" s="239"/>
      <c r="AB287" s="239"/>
    </row>
    <row r="288" spans="1:28" ht="12.75">
      <c r="A288" s="238"/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39"/>
      <c r="Z288" s="239"/>
      <c r="AA288" s="239"/>
      <c r="AB288" s="239"/>
    </row>
    <row r="289" spans="1:28" ht="12.75">
      <c r="A289" s="238"/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39"/>
      <c r="AA289" s="239"/>
      <c r="AB289" s="239"/>
    </row>
    <row r="290" spans="1:28" ht="12.75">
      <c r="A290" s="238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39"/>
      <c r="Z290" s="239"/>
      <c r="AA290" s="239"/>
      <c r="AB290" s="239"/>
    </row>
    <row r="291" spans="1:28" ht="12.75">
      <c r="A291" s="238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39"/>
      <c r="AA291" s="239"/>
      <c r="AB291" s="239"/>
    </row>
    <row r="292" spans="1:28" ht="12.75">
      <c r="A292" s="238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  <c r="AA292" s="239"/>
      <c r="AB292" s="239"/>
    </row>
    <row r="293" spans="1:28" ht="12.75">
      <c r="A293" s="238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9"/>
      <c r="Z293" s="239"/>
      <c r="AA293" s="239"/>
      <c r="AB293" s="239"/>
    </row>
    <row r="294" spans="1:28" ht="12.75">
      <c r="A294" s="238"/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  <c r="M294" s="239"/>
      <c r="N294" s="239"/>
      <c r="O294" s="239"/>
      <c r="P294" s="239"/>
      <c r="Q294" s="239"/>
      <c r="R294" s="239"/>
      <c r="S294" s="239"/>
      <c r="T294" s="239"/>
      <c r="U294" s="239"/>
      <c r="V294" s="239"/>
      <c r="W294" s="239"/>
      <c r="X294" s="239"/>
      <c r="Y294" s="239"/>
      <c r="Z294" s="239"/>
      <c r="AA294" s="239"/>
      <c r="AB294" s="239"/>
    </row>
    <row r="295" spans="1:28" ht="12.75">
      <c r="A295" s="238"/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  <c r="AA295" s="239"/>
      <c r="AB295" s="239"/>
    </row>
    <row r="296" spans="1:28" ht="12.75">
      <c r="A296" s="238"/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9"/>
      <c r="Z296" s="239"/>
      <c r="AA296" s="239"/>
      <c r="AB296" s="239"/>
    </row>
    <row r="297" spans="1:28" ht="12.75">
      <c r="A297" s="238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39"/>
      <c r="Z297" s="239"/>
      <c r="AA297" s="239"/>
      <c r="AB297" s="239"/>
    </row>
    <row r="298" spans="1:28" ht="12.75">
      <c r="A298" s="238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9"/>
      <c r="Z298" s="239"/>
      <c r="AA298" s="239"/>
      <c r="AB298" s="239"/>
    </row>
    <row r="299" spans="1:28" ht="12.75">
      <c r="A299" s="238"/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39"/>
      <c r="Z299" s="239"/>
      <c r="AA299" s="239"/>
      <c r="AB299" s="239"/>
    </row>
    <row r="300" spans="1:28" ht="12.75">
      <c r="A300" s="238"/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39"/>
      <c r="Z300" s="239"/>
      <c r="AA300" s="239"/>
      <c r="AB300" s="239"/>
    </row>
    <row r="301" spans="1:28" ht="12.75">
      <c r="A301" s="238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  <c r="AA301" s="239"/>
      <c r="AB301" s="239"/>
    </row>
    <row r="302" spans="1:28" ht="12.75">
      <c r="A302" s="238"/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39"/>
      <c r="Z302" s="239"/>
      <c r="AA302" s="239"/>
      <c r="AB302" s="239"/>
    </row>
    <row r="303" spans="1:28" ht="12.75">
      <c r="A303" s="238"/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9"/>
      <c r="Z303" s="239"/>
      <c r="AA303" s="239"/>
      <c r="AB303" s="239"/>
    </row>
    <row r="304" spans="1:28" ht="12.75">
      <c r="A304" s="238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239"/>
      <c r="N304" s="239"/>
      <c r="O304" s="239"/>
      <c r="P304" s="239"/>
      <c r="Q304" s="239"/>
      <c r="R304" s="239"/>
      <c r="S304" s="239"/>
      <c r="T304" s="239"/>
      <c r="U304" s="239"/>
      <c r="V304" s="239"/>
      <c r="W304" s="239"/>
      <c r="X304" s="239"/>
      <c r="Y304" s="239"/>
      <c r="Z304" s="239"/>
      <c r="AA304" s="239"/>
      <c r="AB304" s="239"/>
    </row>
    <row r="305" spans="1:28" ht="12.75">
      <c r="A305" s="238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39"/>
      <c r="AA305" s="239"/>
      <c r="AB305" s="239"/>
    </row>
    <row r="306" spans="1:28" ht="12.75">
      <c r="A306" s="238"/>
      <c r="B306" s="239"/>
      <c r="C306" s="239"/>
      <c r="D306" s="239"/>
      <c r="E306" s="239"/>
      <c r="F306" s="239"/>
      <c r="G306" s="239"/>
      <c r="H306" s="239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T306" s="239"/>
      <c r="U306" s="239"/>
      <c r="V306" s="239"/>
      <c r="W306" s="239"/>
      <c r="X306" s="239"/>
      <c r="Y306" s="239"/>
      <c r="Z306" s="239"/>
      <c r="AA306" s="239"/>
      <c r="AB306" s="239"/>
    </row>
    <row r="307" spans="1:28" ht="12.75">
      <c r="A307" s="238"/>
      <c r="B307" s="239"/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/>
      <c r="W307" s="239"/>
      <c r="X307" s="239"/>
      <c r="Y307" s="239"/>
      <c r="Z307" s="239"/>
      <c r="AA307" s="239"/>
      <c r="AB307" s="239"/>
    </row>
    <row r="308" spans="1:28" ht="12.75">
      <c r="A308" s="238"/>
      <c r="B308" s="239"/>
      <c r="C308" s="239"/>
      <c r="D308" s="239"/>
      <c r="E308" s="239"/>
      <c r="F308" s="239"/>
      <c r="G308" s="239"/>
      <c r="H308" s="239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239"/>
      <c r="Z308" s="239"/>
      <c r="AA308" s="239"/>
      <c r="AB308" s="239"/>
    </row>
    <row r="309" spans="1:28" ht="12.75">
      <c r="A309" s="238"/>
      <c r="B309" s="239"/>
      <c r="C309" s="239"/>
      <c r="D309" s="239"/>
      <c r="E309" s="239"/>
      <c r="F309" s="239"/>
      <c r="G309" s="239"/>
      <c r="H309" s="239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T309" s="239"/>
      <c r="U309" s="239"/>
      <c r="V309" s="239"/>
      <c r="W309" s="239"/>
      <c r="X309" s="239"/>
      <c r="Y309" s="239"/>
      <c r="Z309" s="239"/>
      <c r="AA309" s="239"/>
      <c r="AB309" s="239"/>
    </row>
    <row r="310" spans="1:28" ht="12.75">
      <c r="A310" s="238"/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  <c r="AA310" s="239"/>
      <c r="AB310" s="239"/>
    </row>
    <row r="311" spans="1:28" ht="12.75">
      <c r="A311" s="238"/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  <c r="X311" s="239"/>
      <c r="Y311" s="239"/>
      <c r="Z311" s="239"/>
      <c r="AA311" s="239"/>
      <c r="AB311" s="239"/>
    </row>
    <row r="312" spans="1:28" ht="12.75">
      <c r="A312" s="238"/>
      <c r="B312" s="239"/>
      <c r="C312" s="239"/>
      <c r="D312" s="239"/>
      <c r="E312" s="239"/>
      <c r="F312" s="239"/>
      <c r="G312" s="239"/>
      <c r="H312" s="239"/>
      <c r="I312" s="239"/>
      <c r="J312" s="239"/>
      <c r="K312" s="239"/>
      <c r="L312" s="239"/>
      <c r="M312" s="239"/>
      <c r="N312" s="239"/>
      <c r="O312" s="239"/>
      <c r="P312" s="239"/>
      <c r="Q312" s="239"/>
      <c r="R312" s="239"/>
      <c r="S312" s="239"/>
      <c r="T312" s="239"/>
      <c r="U312" s="239"/>
      <c r="V312" s="239"/>
      <c r="W312" s="239"/>
      <c r="X312" s="239"/>
      <c r="Y312" s="239"/>
      <c r="Z312" s="239"/>
      <c r="AA312" s="239"/>
      <c r="AB312" s="239"/>
    </row>
    <row r="313" spans="1:28" ht="12.75">
      <c r="A313" s="238"/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  <c r="M313" s="239"/>
      <c r="N313" s="239"/>
      <c r="O313" s="239"/>
      <c r="P313" s="239"/>
      <c r="Q313" s="239"/>
      <c r="R313" s="239"/>
      <c r="S313" s="239"/>
      <c r="T313" s="239"/>
      <c r="U313" s="239"/>
      <c r="V313" s="239"/>
      <c r="W313" s="239"/>
      <c r="X313" s="239"/>
      <c r="Y313" s="239"/>
      <c r="Z313" s="239"/>
      <c r="AA313" s="239"/>
      <c r="AB313" s="239"/>
    </row>
    <row r="314" spans="1:28" ht="12.75">
      <c r="A314" s="238"/>
      <c r="B314" s="239"/>
      <c r="C314" s="239"/>
      <c r="D314" s="239"/>
      <c r="E314" s="239"/>
      <c r="F314" s="239"/>
      <c r="G314" s="239"/>
      <c r="H314" s="239"/>
      <c r="I314" s="239"/>
      <c r="J314" s="239"/>
      <c r="K314" s="239"/>
      <c r="L314" s="239"/>
      <c r="M314" s="239"/>
      <c r="N314" s="239"/>
      <c r="O314" s="239"/>
      <c r="P314" s="239"/>
      <c r="Q314" s="239"/>
      <c r="R314" s="239"/>
      <c r="S314" s="239"/>
      <c r="T314" s="239"/>
      <c r="U314" s="239"/>
      <c r="V314" s="239"/>
      <c r="W314" s="239"/>
      <c r="X314" s="239"/>
      <c r="Y314" s="239"/>
      <c r="Z314" s="239"/>
      <c r="AA314" s="239"/>
      <c r="AB314" s="239"/>
    </row>
    <row r="315" spans="1:28" ht="12.75">
      <c r="A315" s="238"/>
      <c r="B315" s="239"/>
      <c r="C315" s="239"/>
      <c r="D315" s="239"/>
      <c r="E315" s="239"/>
      <c r="F315" s="239"/>
      <c r="G315" s="239"/>
      <c r="H315" s="239"/>
      <c r="I315" s="239"/>
      <c r="J315" s="239"/>
      <c r="K315" s="239"/>
      <c r="L315" s="239"/>
      <c r="M315" s="239"/>
      <c r="N315" s="239"/>
      <c r="O315" s="239"/>
      <c r="P315" s="239"/>
      <c r="Q315" s="239"/>
      <c r="R315" s="239"/>
      <c r="S315" s="239"/>
      <c r="T315" s="239"/>
      <c r="U315" s="239"/>
      <c r="V315" s="239"/>
      <c r="W315" s="239"/>
      <c r="X315" s="239"/>
      <c r="Y315" s="239"/>
      <c r="Z315" s="239"/>
      <c r="AA315" s="239"/>
      <c r="AB315" s="239"/>
    </row>
    <row r="316" spans="1:28" ht="12.75">
      <c r="A316" s="238"/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  <c r="AA316" s="239"/>
      <c r="AB316" s="239"/>
    </row>
    <row r="317" spans="1:28" ht="12.75">
      <c r="A317" s="238"/>
      <c r="B317" s="239"/>
      <c r="C317" s="239"/>
      <c r="D317" s="239"/>
      <c r="E317" s="239"/>
      <c r="F317" s="239"/>
      <c r="G317" s="239"/>
      <c r="H317" s="239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  <c r="AA317" s="239"/>
      <c r="AB317" s="239"/>
    </row>
    <row r="318" spans="1:28" ht="12.75">
      <c r="A318" s="238"/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  <c r="M318" s="239"/>
      <c r="N318" s="239"/>
      <c r="O318" s="239"/>
      <c r="P318" s="239"/>
      <c r="Q318" s="239"/>
      <c r="R318" s="239"/>
      <c r="S318" s="239"/>
      <c r="T318" s="239"/>
      <c r="U318" s="239"/>
      <c r="V318" s="239"/>
      <c r="W318" s="239"/>
      <c r="X318" s="239"/>
      <c r="Y318" s="239"/>
      <c r="Z318" s="239"/>
      <c r="AA318" s="239"/>
      <c r="AB318" s="239"/>
    </row>
    <row r="319" spans="1:28" ht="12.75">
      <c r="A319" s="238"/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  <c r="AA319" s="239"/>
      <c r="AB319" s="239"/>
    </row>
    <row r="320" spans="1:28" ht="12.75">
      <c r="A320" s="238"/>
      <c r="B320" s="239"/>
      <c r="C320" s="239"/>
      <c r="D320" s="239"/>
      <c r="E320" s="239"/>
      <c r="F320" s="239"/>
      <c r="G320" s="239"/>
      <c r="H320" s="239"/>
      <c r="I320" s="239"/>
      <c r="J320" s="239"/>
      <c r="K320" s="239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  <c r="AA320" s="239"/>
      <c r="AB320" s="239"/>
    </row>
    <row r="321" spans="1:28" ht="12.75">
      <c r="A321" s="238"/>
      <c r="B321" s="239"/>
      <c r="C321" s="239"/>
      <c r="D321" s="239"/>
      <c r="E321" s="239"/>
      <c r="F321" s="239"/>
      <c r="G321" s="239"/>
      <c r="H321" s="239"/>
      <c r="I321" s="239"/>
      <c r="J321" s="239"/>
      <c r="K321" s="239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239"/>
      <c r="AA321" s="239"/>
      <c r="AB321" s="239"/>
    </row>
    <row r="322" spans="1:28" ht="12.75">
      <c r="A322" s="238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39"/>
      <c r="AA322" s="239"/>
      <c r="AB322" s="239"/>
    </row>
    <row r="323" spans="1:28" ht="12.75">
      <c r="A323" s="238"/>
      <c r="B323" s="239"/>
      <c r="C323" s="239"/>
      <c r="D323" s="239"/>
      <c r="E323" s="239"/>
      <c r="F323" s="239"/>
      <c r="G323" s="239"/>
      <c r="H323" s="239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  <c r="AA323" s="239"/>
      <c r="AB323" s="239"/>
    </row>
    <row r="324" spans="1:28" ht="12.75">
      <c r="A324" s="238"/>
      <c r="B324" s="239"/>
      <c r="C324" s="239"/>
      <c r="D324" s="239"/>
      <c r="E324" s="239"/>
      <c r="F324" s="239"/>
      <c r="G324" s="239"/>
      <c r="H324" s="239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9"/>
      <c r="Z324" s="239"/>
      <c r="AA324" s="239"/>
      <c r="AB324" s="239"/>
    </row>
    <row r="325" spans="1:28" ht="12.75">
      <c r="A325" s="238"/>
      <c r="B325" s="239"/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/>
      <c r="AA325" s="239"/>
      <c r="AB325" s="239"/>
    </row>
    <row r="326" spans="1:28" ht="12.75">
      <c r="A326" s="238"/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  <c r="AA326" s="239"/>
      <c r="AB326" s="239"/>
    </row>
    <row r="327" spans="1:28" ht="12.75">
      <c r="A327" s="238"/>
      <c r="B327" s="239"/>
      <c r="C327" s="239"/>
      <c r="D327" s="239"/>
      <c r="E327" s="239"/>
      <c r="F327" s="239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  <c r="AA327" s="239"/>
      <c r="AB327" s="239"/>
    </row>
    <row r="328" spans="1:28" ht="12.75">
      <c r="A328" s="238"/>
      <c r="B328" s="239"/>
      <c r="C328" s="239"/>
      <c r="D328" s="239"/>
      <c r="E328" s="239"/>
      <c r="F328" s="239"/>
      <c r="G328" s="239"/>
      <c r="H328" s="239"/>
      <c r="I328" s="239"/>
      <c r="J328" s="239"/>
      <c r="K328" s="239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9"/>
      <c r="Z328" s="239"/>
      <c r="AA328" s="239"/>
      <c r="AB328" s="239"/>
    </row>
    <row r="329" spans="1:28" ht="12.75">
      <c r="A329" s="238"/>
      <c r="B329" s="239"/>
      <c r="C329" s="239"/>
      <c r="D329" s="239"/>
      <c r="E329" s="239"/>
      <c r="F329" s="239"/>
      <c r="G329" s="239"/>
      <c r="H329" s="239"/>
      <c r="I329" s="239"/>
      <c r="J329" s="239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  <c r="AA329" s="239"/>
      <c r="AB329" s="239"/>
    </row>
    <row r="330" spans="1:28" ht="12.75">
      <c r="A330" s="238"/>
      <c r="B330" s="239"/>
      <c r="C330" s="239"/>
      <c r="D330" s="239"/>
      <c r="E330" s="239"/>
      <c r="F330" s="239"/>
      <c r="G330" s="239"/>
      <c r="H330" s="239"/>
      <c r="I330" s="239"/>
      <c r="J330" s="239"/>
      <c r="K330" s="239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239"/>
      <c r="AA330" s="239"/>
      <c r="AB330" s="239"/>
    </row>
    <row r="331" spans="1:28" ht="12.75">
      <c r="A331" s="238"/>
      <c r="B331" s="239"/>
      <c r="C331" s="239"/>
      <c r="D331" s="239"/>
      <c r="E331" s="239"/>
      <c r="F331" s="239"/>
      <c r="G331" s="239"/>
      <c r="H331" s="239"/>
      <c r="I331" s="239"/>
      <c r="J331" s="239"/>
      <c r="K331" s="239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239"/>
      <c r="Z331" s="239"/>
      <c r="AA331" s="239"/>
      <c r="AB331" s="239"/>
    </row>
    <row r="332" spans="1:28" ht="12.75">
      <c r="A332" s="238"/>
      <c r="B332" s="239"/>
      <c r="C332" s="239"/>
      <c r="D332" s="239"/>
      <c r="E332" s="239"/>
      <c r="F332" s="239"/>
      <c r="G332" s="239"/>
      <c r="H332" s="239"/>
      <c r="I332" s="239"/>
      <c r="J332" s="239"/>
      <c r="K332" s="239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  <c r="Z332" s="239"/>
      <c r="AA332" s="239"/>
      <c r="AB332" s="239"/>
    </row>
    <row r="333" spans="1:28" ht="12.75">
      <c r="A333" s="238"/>
      <c r="B333" s="239"/>
      <c r="C333" s="239"/>
      <c r="D333" s="239"/>
      <c r="E333" s="239"/>
      <c r="F333" s="239"/>
      <c r="G333" s="239"/>
      <c r="H333" s="239"/>
      <c r="I333" s="239"/>
      <c r="J333" s="239"/>
      <c r="K333" s="239"/>
      <c r="L333" s="239"/>
      <c r="M333" s="239"/>
      <c r="N333" s="239"/>
      <c r="O333" s="239"/>
      <c r="P333" s="239"/>
      <c r="Q333" s="239"/>
      <c r="R333" s="239"/>
      <c r="S333" s="239"/>
      <c r="T333" s="239"/>
      <c r="U333" s="239"/>
      <c r="V333" s="239"/>
      <c r="W333" s="239"/>
      <c r="X333" s="239"/>
      <c r="Y333" s="239"/>
      <c r="Z333" s="239"/>
      <c r="AA333" s="239"/>
      <c r="AB333" s="239"/>
    </row>
    <row r="334" spans="1:28" ht="12.75">
      <c r="A334" s="238"/>
      <c r="B334" s="239"/>
      <c r="C334" s="239"/>
      <c r="D334" s="239"/>
      <c r="E334" s="239"/>
      <c r="F334" s="239"/>
      <c r="G334" s="239"/>
      <c r="H334" s="239"/>
      <c r="I334" s="239"/>
      <c r="J334" s="239"/>
      <c r="K334" s="239"/>
      <c r="L334" s="239"/>
      <c r="M334" s="239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  <c r="Z334" s="239"/>
      <c r="AA334" s="239"/>
      <c r="AB334" s="239"/>
    </row>
    <row r="335" spans="1:28" ht="12.75">
      <c r="A335" s="238"/>
      <c r="B335" s="239"/>
      <c r="C335" s="239"/>
      <c r="D335" s="239"/>
      <c r="E335" s="239"/>
      <c r="F335" s="239"/>
      <c r="G335" s="239"/>
      <c r="H335" s="239"/>
      <c r="I335" s="239"/>
      <c r="J335" s="239"/>
      <c r="K335" s="239"/>
      <c r="L335" s="239"/>
      <c r="M335" s="239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Z335" s="239"/>
      <c r="AA335" s="239"/>
      <c r="AB335" s="239"/>
    </row>
    <row r="336" spans="1:28" ht="12.75">
      <c r="A336" s="238"/>
      <c r="B336" s="239"/>
      <c r="C336" s="239"/>
      <c r="D336" s="239"/>
      <c r="E336" s="239"/>
      <c r="F336" s="239"/>
      <c r="G336" s="239"/>
      <c r="H336" s="239"/>
      <c r="I336" s="239"/>
      <c r="J336" s="239"/>
      <c r="K336" s="239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Z336" s="239"/>
      <c r="AA336" s="239"/>
      <c r="AB336" s="239"/>
    </row>
    <row r="337" spans="1:28" ht="12.75">
      <c r="A337" s="238"/>
      <c r="B337" s="239"/>
      <c r="C337" s="239"/>
      <c r="D337" s="239"/>
      <c r="E337" s="239"/>
      <c r="F337" s="239"/>
      <c r="G337" s="239"/>
      <c r="H337" s="239"/>
      <c r="I337" s="239"/>
      <c r="J337" s="239"/>
      <c r="K337" s="239"/>
      <c r="L337" s="239"/>
      <c r="M337" s="239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Z337" s="239"/>
      <c r="AA337" s="239"/>
      <c r="AB337" s="239"/>
    </row>
    <row r="338" spans="1:28" ht="12.75">
      <c r="A338" s="238"/>
      <c r="B338" s="239"/>
      <c r="C338" s="239"/>
      <c r="D338" s="239"/>
      <c r="E338" s="239"/>
      <c r="F338" s="239"/>
      <c r="G338" s="239"/>
      <c r="H338" s="239"/>
      <c r="I338" s="239"/>
      <c r="J338" s="239"/>
      <c r="K338" s="239"/>
      <c r="L338" s="239"/>
      <c r="M338" s="239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Z338" s="239"/>
      <c r="AA338" s="239"/>
      <c r="AB338" s="239"/>
    </row>
    <row r="339" spans="1:28" ht="12.75">
      <c r="A339" s="238"/>
      <c r="B339" s="239"/>
      <c r="C339" s="239"/>
      <c r="D339" s="239"/>
      <c r="E339" s="239"/>
      <c r="F339" s="239"/>
      <c r="G339" s="239"/>
      <c r="H339" s="239"/>
      <c r="I339" s="239"/>
      <c r="J339" s="239"/>
      <c r="K339" s="239"/>
      <c r="L339" s="239"/>
      <c r="M339" s="239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Z339" s="239"/>
      <c r="AA339" s="239"/>
      <c r="AB339" s="239"/>
    </row>
    <row r="340" spans="1:28" ht="12.75">
      <c r="A340" s="238"/>
      <c r="B340" s="239"/>
      <c r="C340" s="239"/>
      <c r="D340" s="239"/>
      <c r="E340" s="239"/>
      <c r="F340" s="239"/>
      <c r="G340" s="239"/>
      <c r="H340" s="239"/>
      <c r="I340" s="239"/>
      <c r="J340" s="239"/>
      <c r="K340" s="239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239"/>
      <c r="Z340" s="239"/>
      <c r="AA340" s="239"/>
      <c r="AB340" s="239"/>
    </row>
    <row r="341" spans="1:28" ht="12.75">
      <c r="A341" s="238"/>
      <c r="B341" s="239"/>
      <c r="C341" s="239"/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  <c r="Z341" s="239"/>
      <c r="AA341" s="239"/>
      <c r="AB341" s="239"/>
    </row>
    <row r="342" spans="1:28" ht="12.75">
      <c r="A342" s="238"/>
      <c r="B342" s="239"/>
      <c r="C342" s="239"/>
      <c r="D342" s="239"/>
      <c r="E342" s="239"/>
      <c r="F342" s="239"/>
      <c r="G342" s="239"/>
      <c r="H342" s="239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Z342" s="239"/>
      <c r="AA342" s="239"/>
      <c r="AB342" s="239"/>
    </row>
    <row r="343" spans="1:28" ht="12.75">
      <c r="A343" s="238"/>
      <c r="B343" s="239"/>
      <c r="C343" s="239"/>
      <c r="D343" s="239"/>
      <c r="E343" s="239"/>
      <c r="F343" s="239"/>
      <c r="G343" s="239"/>
      <c r="H343" s="239"/>
      <c r="I343" s="239"/>
      <c r="J343" s="239"/>
      <c r="K343" s="239"/>
      <c r="L343" s="239"/>
      <c r="M343" s="239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Z343" s="239"/>
      <c r="AA343" s="239"/>
      <c r="AB343" s="239"/>
    </row>
    <row r="344" spans="1:28" ht="12.75">
      <c r="A344" s="238"/>
      <c r="B344" s="239"/>
      <c r="C344" s="239"/>
      <c r="D344" s="239"/>
      <c r="E344" s="239"/>
      <c r="F344" s="239"/>
      <c r="G344" s="239"/>
      <c r="H344" s="239"/>
      <c r="I344" s="239"/>
      <c r="J344" s="239"/>
      <c r="K344" s="239"/>
      <c r="L344" s="239"/>
      <c r="M344" s="239"/>
      <c r="N344" s="239"/>
      <c r="O344" s="239"/>
      <c r="P344" s="239"/>
      <c r="Q344" s="239"/>
      <c r="R344" s="239"/>
      <c r="S344" s="239"/>
      <c r="T344" s="239"/>
      <c r="U344" s="239"/>
      <c r="V344" s="239"/>
      <c r="W344" s="239"/>
      <c r="X344" s="239"/>
      <c r="Y344" s="239"/>
      <c r="Z344" s="239"/>
      <c r="AA344" s="239"/>
      <c r="AB344" s="239"/>
    </row>
    <row r="345" spans="1:28" ht="12.75">
      <c r="A345" s="238"/>
      <c r="B345" s="239"/>
      <c r="C345" s="239"/>
      <c r="D345" s="239"/>
      <c r="E345" s="239"/>
      <c r="F345" s="239"/>
      <c r="G345" s="239"/>
      <c r="H345" s="239"/>
      <c r="I345" s="239"/>
      <c r="J345" s="239"/>
      <c r="K345" s="239"/>
      <c r="L345" s="239"/>
      <c r="M345" s="239"/>
      <c r="N345" s="239"/>
      <c r="O345" s="239"/>
      <c r="P345" s="239"/>
      <c r="Q345" s="239"/>
      <c r="R345" s="239"/>
      <c r="S345" s="239"/>
      <c r="T345" s="239"/>
      <c r="U345" s="239"/>
      <c r="V345" s="239"/>
      <c r="W345" s="239"/>
      <c r="X345" s="239"/>
      <c r="Y345" s="239"/>
      <c r="Z345" s="239"/>
      <c r="AA345" s="239"/>
      <c r="AB345" s="239"/>
    </row>
    <row r="346" spans="1:28" ht="12.75">
      <c r="A346" s="238"/>
      <c r="B346" s="239"/>
      <c r="C346" s="23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</row>
    <row r="347" spans="1:28" ht="12.75">
      <c r="A347" s="238"/>
      <c r="B347" s="239"/>
      <c r="C347" s="239"/>
      <c r="D347" s="239"/>
      <c r="E347" s="239"/>
      <c r="F347" s="239"/>
      <c r="G347" s="239"/>
      <c r="H347" s="239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T347" s="239"/>
      <c r="U347" s="239"/>
      <c r="V347" s="239"/>
      <c r="W347" s="239"/>
      <c r="X347" s="239"/>
      <c r="Y347" s="239"/>
      <c r="Z347" s="239"/>
      <c r="AA347" s="239"/>
      <c r="AB347" s="239"/>
    </row>
    <row r="348" spans="1:28" ht="12.75">
      <c r="A348" s="238"/>
      <c r="B348" s="239"/>
      <c r="C348" s="239"/>
      <c r="D348" s="239"/>
      <c r="E348" s="239"/>
      <c r="F348" s="239"/>
      <c r="G348" s="239"/>
      <c r="H348" s="239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T348" s="239"/>
      <c r="U348" s="239"/>
      <c r="V348" s="239"/>
      <c r="W348" s="239"/>
      <c r="X348" s="239"/>
      <c r="Y348" s="239"/>
      <c r="Z348" s="239"/>
      <c r="AA348" s="239"/>
      <c r="AB348" s="239"/>
    </row>
    <row r="349" spans="1:28" ht="12.75">
      <c r="A349" s="238"/>
      <c r="B349" s="239"/>
      <c r="C349" s="239"/>
      <c r="D349" s="239"/>
      <c r="E349" s="239"/>
      <c r="F349" s="239"/>
      <c r="G349" s="239"/>
      <c r="H349" s="239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39"/>
      <c r="Z349" s="239"/>
      <c r="AA349" s="239"/>
      <c r="AB349" s="239"/>
    </row>
    <row r="350" spans="1:28" ht="12.75">
      <c r="A350" s="238"/>
      <c r="B350" s="239"/>
      <c r="C350" s="239"/>
      <c r="D350" s="239"/>
      <c r="E350" s="239"/>
      <c r="F350" s="239"/>
      <c r="G350" s="239"/>
      <c r="H350" s="239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239"/>
      <c r="Z350" s="239"/>
      <c r="AA350" s="239"/>
      <c r="AB350" s="239"/>
    </row>
    <row r="351" spans="1:28" ht="12.75">
      <c r="A351" s="238"/>
      <c r="B351" s="239"/>
      <c r="C351" s="239"/>
      <c r="D351" s="239"/>
      <c r="E351" s="239"/>
      <c r="F351" s="239"/>
      <c r="G351" s="239"/>
      <c r="H351" s="239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T351" s="239"/>
      <c r="U351" s="239"/>
      <c r="V351" s="239"/>
      <c r="W351" s="239"/>
      <c r="X351" s="239"/>
      <c r="Y351" s="239"/>
      <c r="Z351" s="239"/>
      <c r="AA351" s="239"/>
      <c r="AB351" s="239"/>
    </row>
    <row r="352" spans="1:28" ht="12.75">
      <c r="A352" s="238"/>
      <c r="B352" s="239"/>
      <c r="C352" s="239"/>
      <c r="D352" s="239"/>
      <c r="E352" s="239"/>
      <c r="F352" s="239"/>
      <c r="G352" s="239"/>
      <c r="H352" s="239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T352" s="239"/>
      <c r="U352" s="239"/>
      <c r="V352" s="239"/>
      <c r="W352" s="239"/>
      <c r="X352" s="239"/>
      <c r="Y352" s="239"/>
      <c r="Z352" s="239"/>
      <c r="AA352" s="239"/>
      <c r="AB352" s="239"/>
    </row>
    <row r="353" spans="1:28" ht="12.75">
      <c r="A353" s="238"/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  <c r="M353" s="239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  <c r="Z353" s="239"/>
      <c r="AA353" s="239"/>
      <c r="AB353" s="239"/>
    </row>
    <row r="354" spans="1:28" ht="12.75">
      <c r="A354" s="238"/>
      <c r="B354" s="239"/>
      <c r="C354" s="239"/>
      <c r="D354" s="239"/>
      <c r="E354" s="239"/>
      <c r="F354" s="239"/>
      <c r="G354" s="239"/>
      <c r="H354" s="239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T354" s="239"/>
      <c r="U354" s="239"/>
      <c r="V354" s="239"/>
      <c r="W354" s="239"/>
      <c r="X354" s="239"/>
      <c r="Y354" s="239"/>
      <c r="Z354" s="239"/>
      <c r="AA354" s="239"/>
      <c r="AB354" s="239"/>
    </row>
    <row r="355" spans="1:28" ht="12.75">
      <c r="A355" s="238"/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  <c r="Z355" s="239"/>
      <c r="AA355" s="239"/>
      <c r="AB355" s="239"/>
    </row>
    <row r="356" spans="1:28" ht="12.75">
      <c r="A356" s="238"/>
      <c r="B356" s="239"/>
      <c r="C356" s="239"/>
      <c r="D356" s="239"/>
      <c r="E356" s="239"/>
      <c r="F356" s="239"/>
      <c r="G356" s="239"/>
      <c r="H356" s="239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U356" s="239"/>
      <c r="V356" s="239"/>
      <c r="W356" s="239"/>
      <c r="X356" s="239"/>
      <c r="Y356" s="239"/>
      <c r="Z356" s="239"/>
      <c r="AA356" s="239"/>
      <c r="AB356" s="239"/>
    </row>
    <row r="357" spans="1:28" ht="12.75">
      <c r="A357" s="238"/>
      <c r="B357" s="239"/>
      <c r="C357" s="239"/>
      <c r="D357" s="239"/>
      <c r="E357" s="239"/>
      <c r="F357" s="239"/>
      <c r="G357" s="239"/>
      <c r="H357" s="239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39"/>
      <c r="Z357" s="239"/>
      <c r="AA357" s="239"/>
      <c r="AB357" s="239"/>
    </row>
    <row r="358" spans="1:28" ht="12.75">
      <c r="A358" s="238"/>
      <c r="B358" s="239"/>
      <c r="C358" s="239"/>
      <c r="D358" s="239"/>
      <c r="E358" s="239"/>
      <c r="F358" s="239"/>
      <c r="G358" s="239"/>
      <c r="H358" s="239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T358" s="239"/>
      <c r="U358" s="239"/>
      <c r="V358" s="239"/>
      <c r="W358" s="239"/>
      <c r="X358" s="239"/>
      <c r="Y358" s="239"/>
      <c r="Z358" s="239"/>
      <c r="AA358" s="239"/>
      <c r="AB358" s="239"/>
    </row>
    <row r="359" spans="1:28" ht="12.75">
      <c r="A359" s="238"/>
      <c r="B359" s="239"/>
      <c r="C359" s="239"/>
      <c r="D359" s="239"/>
      <c r="E359" s="239"/>
      <c r="F359" s="239"/>
      <c r="G359" s="239"/>
      <c r="H359" s="239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T359" s="239"/>
      <c r="U359" s="239"/>
      <c r="V359" s="239"/>
      <c r="W359" s="239"/>
      <c r="X359" s="239"/>
      <c r="Y359" s="239"/>
      <c r="Z359" s="239"/>
      <c r="AA359" s="239"/>
      <c r="AB359" s="239"/>
    </row>
    <row r="360" spans="1:28" ht="12.75">
      <c r="A360" s="238"/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A360" s="239"/>
      <c r="AB360" s="239"/>
    </row>
    <row r="361" spans="1:28" ht="12.75">
      <c r="A361" s="238"/>
      <c r="B361" s="239"/>
      <c r="C361" s="239"/>
      <c r="D361" s="239"/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  <c r="AA361" s="239"/>
      <c r="AB361" s="239"/>
    </row>
    <row r="362" spans="1:28" ht="12.75">
      <c r="A362" s="238"/>
      <c r="B362" s="239"/>
      <c r="C362" s="239"/>
      <c r="D362" s="239"/>
      <c r="E362" s="239"/>
      <c r="F362" s="239"/>
      <c r="G362" s="239"/>
      <c r="H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T362" s="239"/>
      <c r="U362" s="239"/>
      <c r="V362" s="239"/>
      <c r="W362" s="239"/>
      <c r="X362" s="239"/>
      <c r="Y362" s="239"/>
      <c r="Z362" s="239"/>
      <c r="AA362" s="239"/>
      <c r="AB362" s="239"/>
    </row>
    <row r="363" spans="1:28" ht="12.75">
      <c r="A363" s="238"/>
      <c r="B363" s="239"/>
      <c r="C363" s="239"/>
      <c r="D363" s="239"/>
      <c r="E363" s="239"/>
      <c r="F363" s="239"/>
      <c r="G363" s="239"/>
      <c r="H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T363" s="239"/>
      <c r="U363" s="239"/>
      <c r="V363" s="239"/>
      <c r="W363" s="239"/>
      <c r="X363" s="239"/>
      <c r="Y363" s="239"/>
      <c r="Z363" s="239"/>
      <c r="AA363" s="239"/>
      <c r="AB363" s="239"/>
    </row>
    <row r="364" spans="1:28" ht="12.75">
      <c r="A364" s="238"/>
      <c r="B364" s="239"/>
      <c r="C364" s="239"/>
      <c r="D364" s="239"/>
      <c r="E364" s="239"/>
      <c r="F364" s="239"/>
      <c r="G364" s="239"/>
      <c r="H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39"/>
      <c r="X364" s="239"/>
      <c r="Y364" s="239"/>
      <c r="Z364" s="239"/>
      <c r="AA364" s="239"/>
      <c r="AB364" s="239"/>
    </row>
    <row r="365" spans="1:28" ht="12.75">
      <c r="A365" s="238"/>
      <c r="B365" s="239"/>
      <c r="C365" s="239"/>
      <c r="D365" s="239"/>
      <c r="E365" s="239"/>
      <c r="F365" s="239"/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39"/>
      <c r="Y365" s="239"/>
      <c r="Z365" s="239"/>
      <c r="AA365" s="239"/>
      <c r="AB365" s="239"/>
    </row>
    <row r="366" spans="1:28" ht="12.75">
      <c r="A366" s="238"/>
      <c r="B366" s="239"/>
      <c r="C366" s="239"/>
      <c r="D366" s="239"/>
      <c r="E366" s="239"/>
      <c r="F366" s="239"/>
      <c r="G366" s="239"/>
      <c r="H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T366" s="239"/>
      <c r="U366" s="239"/>
      <c r="V366" s="239"/>
      <c r="W366" s="239"/>
      <c r="X366" s="239"/>
      <c r="Y366" s="239"/>
      <c r="Z366" s="239"/>
      <c r="AA366" s="239"/>
      <c r="AB366" s="239"/>
    </row>
    <row r="367" spans="1:28" ht="12.75">
      <c r="A367" s="238"/>
      <c r="B367" s="239"/>
      <c r="C367" s="239"/>
      <c r="D367" s="239"/>
      <c r="E367" s="239"/>
      <c r="F367" s="239"/>
      <c r="G367" s="239"/>
      <c r="H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T367" s="239"/>
      <c r="U367" s="239"/>
      <c r="V367" s="239"/>
      <c r="W367" s="239"/>
      <c r="X367" s="239"/>
      <c r="Y367" s="239"/>
      <c r="Z367" s="239"/>
      <c r="AA367" s="239"/>
      <c r="AB367" s="239"/>
    </row>
    <row r="368" spans="1:28" ht="12.75">
      <c r="A368" s="238"/>
      <c r="B368" s="239"/>
      <c r="C368" s="239"/>
      <c r="D368" s="239"/>
      <c r="E368" s="239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  <c r="AA368" s="239"/>
      <c r="AB368" s="239"/>
    </row>
    <row r="369" spans="1:28" ht="12.75">
      <c r="A369" s="238"/>
      <c r="B369" s="239"/>
      <c r="C369" s="239"/>
      <c r="D369" s="239"/>
      <c r="E369" s="239"/>
      <c r="F369" s="239"/>
      <c r="G369" s="239"/>
      <c r="H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  <c r="Z369" s="239"/>
      <c r="AA369" s="239"/>
      <c r="AB369" s="239"/>
    </row>
    <row r="370" spans="1:28" ht="12.75">
      <c r="A370" s="238"/>
      <c r="B370" s="239"/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  <c r="AA370" s="239"/>
      <c r="AB370" s="239"/>
    </row>
    <row r="371" spans="1:28" ht="12.75">
      <c r="A371" s="238"/>
      <c r="B371" s="23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  <c r="AA371" s="239"/>
      <c r="AB371" s="239"/>
    </row>
    <row r="372" spans="1:28" ht="12.75">
      <c r="A372" s="238"/>
      <c r="B372" s="239"/>
      <c r="C372" s="239"/>
      <c r="D372" s="239"/>
      <c r="E372" s="239"/>
      <c r="F372" s="239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39"/>
      <c r="Z372" s="239"/>
      <c r="AA372" s="239"/>
      <c r="AB372" s="239"/>
    </row>
    <row r="373" spans="1:28" ht="12.75">
      <c r="A373" s="238"/>
      <c r="B373" s="239"/>
      <c r="C373" s="239"/>
      <c r="D373" s="239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  <c r="AA373" s="239"/>
      <c r="AB373" s="239"/>
    </row>
    <row r="374" spans="1:28" ht="12.75">
      <c r="A374" s="238"/>
      <c r="B374" s="239"/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  <c r="AA374" s="239"/>
      <c r="AB374" s="239"/>
    </row>
    <row r="375" spans="1:28" ht="12.75">
      <c r="A375" s="238"/>
      <c r="B375" s="239"/>
      <c r="C375" s="239"/>
      <c r="D375" s="239"/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  <c r="AA375" s="239"/>
      <c r="AB375" s="239"/>
    </row>
    <row r="376" spans="1:28" ht="12.75">
      <c r="A376" s="238"/>
      <c r="B376" s="239"/>
      <c r="C376" s="239"/>
      <c r="D376" s="239"/>
      <c r="E376" s="239"/>
      <c r="F376" s="239"/>
      <c r="G376" s="239"/>
      <c r="H376" s="239"/>
      <c r="I376" s="239"/>
      <c r="J376" s="239"/>
      <c r="K376" s="239"/>
      <c r="L376" s="239"/>
      <c r="M376" s="239"/>
      <c r="N376" s="239"/>
      <c r="O376" s="239"/>
      <c r="P376" s="239"/>
      <c r="Q376" s="239"/>
      <c r="R376" s="239"/>
      <c r="S376" s="239"/>
      <c r="T376" s="239"/>
      <c r="U376" s="239"/>
      <c r="V376" s="239"/>
      <c r="W376" s="239"/>
      <c r="X376" s="239"/>
      <c r="Y376" s="239"/>
      <c r="Z376" s="239"/>
      <c r="AA376" s="239"/>
      <c r="AB376" s="239"/>
    </row>
    <row r="377" spans="1:28" ht="12.75">
      <c r="A377" s="238"/>
      <c r="B377" s="239"/>
      <c r="C377" s="239"/>
      <c r="D377" s="239"/>
      <c r="E377" s="239"/>
      <c r="F377" s="239"/>
      <c r="G377" s="239"/>
      <c r="H377" s="239"/>
      <c r="I377" s="239"/>
      <c r="J377" s="239"/>
      <c r="K377" s="239"/>
      <c r="L377" s="239"/>
      <c r="M377" s="239"/>
      <c r="N377" s="239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  <c r="AA377" s="239"/>
      <c r="AB377" s="239"/>
    </row>
    <row r="378" spans="1:28" ht="12.75">
      <c r="A378" s="238"/>
      <c r="B378" s="239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  <c r="AA378" s="239"/>
      <c r="AB378" s="239"/>
    </row>
    <row r="379" spans="1:28" ht="12.75">
      <c r="A379" s="238"/>
      <c r="B379" s="239"/>
      <c r="C379" s="239"/>
      <c r="D379" s="239"/>
      <c r="E379" s="239"/>
      <c r="F379" s="239"/>
      <c r="G379" s="239"/>
      <c r="H379" s="239"/>
      <c r="I379" s="239"/>
      <c r="J379" s="239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  <c r="AA379" s="239"/>
      <c r="AB379" s="239"/>
    </row>
    <row r="380" spans="1:28" ht="12.75">
      <c r="A380" s="238"/>
      <c r="B380" s="239"/>
      <c r="C380" s="239"/>
      <c r="D380" s="239"/>
      <c r="E380" s="239"/>
      <c r="F380" s="239"/>
      <c r="G380" s="239"/>
      <c r="H380" s="239"/>
      <c r="I380" s="239"/>
      <c r="J380" s="239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239"/>
      <c r="AA380" s="239"/>
      <c r="AB380" s="239"/>
    </row>
    <row r="381" spans="1:28" ht="12.75">
      <c r="A381" s="238"/>
      <c r="B381" s="239"/>
      <c r="C381" s="239"/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239"/>
      <c r="Q381" s="239"/>
      <c r="R381" s="239"/>
      <c r="S381" s="239"/>
      <c r="T381" s="239"/>
      <c r="U381" s="239"/>
      <c r="V381" s="239"/>
      <c r="W381" s="239"/>
      <c r="X381" s="239"/>
      <c r="Y381" s="239"/>
      <c r="Z381" s="239"/>
      <c r="AA381" s="239"/>
      <c r="AB381" s="239"/>
    </row>
    <row r="382" spans="1:28" ht="12.75">
      <c r="A382" s="238"/>
      <c r="B382" s="239"/>
      <c r="C382" s="239"/>
      <c r="D382" s="239"/>
      <c r="E382" s="239"/>
      <c r="F382" s="239"/>
      <c r="G382" s="239"/>
      <c r="H382" s="239"/>
      <c r="I382" s="239"/>
      <c r="J382" s="239"/>
      <c r="K382" s="239"/>
      <c r="L382" s="239"/>
      <c r="M382" s="239"/>
      <c r="N382" s="239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39"/>
      <c r="Z382" s="239"/>
      <c r="AA382" s="239"/>
      <c r="AB382" s="239"/>
    </row>
    <row r="383" spans="1:28" ht="12.75">
      <c r="A383" s="238"/>
      <c r="B383" s="239"/>
      <c r="C383" s="239"/>
      <c r="D383" s="239"/>
      <c r="E383" s="239"/>
      <c r="F383" s="239"/>
      <c r="G383" s="239"/>
      <c r="H383" s="239"/>
      <c r="I383" s="239"/>
      <c r="J383" s="239"/>
      <c r="K383" s="239"/>
      <c r="L383" s="239"/>
      <c r="M383" s="239"/>
      <c r="N383" s="239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39"/>
      <c r="Z383" s="239"/>
      <c r="AA383" s="239"/>
      <c r="AB383" s="239"/>
    </row>
    <row r="384" spans="1:28" ht="12.75">
      <c r="A384" s="238"/>
      <c r="B384" s="239"/>
      <c r="C384" s="239"/>
      <c r="D384" s="239"/>
      <c r="E384" s="239"/>
      <c r="F384" s="239"/>
      <c r="G384" s="239"/>
      <c r="H384" s="239"/>
      <c r="I384" s="239"/>
      <c r="J384" s="239"/>
      <c r="K384" s="239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39"/>
      <c r="Z384" s="239"/>
      <c r="AA384" s="239"/>
      <c r="AB384" s="239"/>
    </row>
    <row r="385" spans="1:28" ht="12.75">
      <c r="A385" s="238"/>
      <c r="B385" s="239"/>
      <c r="C385" s="239"/>
      <c r="D385" s="239"/>
      <c r="E385" s="239"/>
      <c r="F385" s="239"/>
      <c r="G385" s="239"/>
      <c r="H385" s="239"/>
      <c r="I385" s="239"/>
      <c r="J385" s="239"/>
      <c r="K385" s="239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  <c r="AA385" s="239"/>
      <c r="AB385" s="239"/>
    </row>
    <row r="386" spans="1:28" ht="12.75">
      <c r="A386" s="238"/>
      <c r="B386" s="239"/>
      <c r="C386" s="239"/>
      <c r="D386" s="239"/>
      <c r="E386" s="239"/>
      <c r="F386" s="239"/>
      <c r="G386" s="239"/>
      <c r="H386" s="239"/>
      <c r="I386" s="239"/>
      <c r="J386" s="239"/>
      <c r="K386" s="239"/>
      <c r="L386" s="239"/>
      <c r="M386" s="239"/>
      <c r="N386" s="239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9"/>
      <c r="AA386" s="239"/>
      <c r="AB386" s="239"/>
    </row>
    <row r="387" spans="1:28" ht="12.75">
      <c r="A387" s="238"/>
      <c r="B387" s="239"/>
      <c r="C387" s="239"/>
      <c r="D387" s="239"/>
      <c r="E387" s="239"/>
      <c r="F387" s="239"/>
      <c r="G387" s="239"/>
      <c r="H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  <c r="AA387" s="239"/>
      <c r="AB387" s="239"/>
    </row>
    <row r="388" spans="1:28" ht="12.75">
      <c r="A388" s="238"/>
      <c r="B388" s="239"/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39"/>
      <c r="Z388" s="239"/>
      <c r="AA388" s="239"/>
      <c r="AB388" s="239"/>
    </row>
    <row r="389" spans="1:28" ht="12.75">
      <c r="A389" s="238"/>
      <c r="B389" s="239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39"/>
      <c r="Z389" s="239"/>
      <c r="AA389" s="239"/>
      <c r="AB389" s="239"/>
    </row>
    <row r="390" spans="1:28" ht="12.75">
      <c r="A390" s="238"/>
      <c r="B390" s="239"/>
      <c r="C390" s="239"/>
      <c r="D390" s="239"/>
      <c r="E390" s="239"/>
      <c r="F390" s="239"/>
      <c r="G390" s="239"/>
      <c r="H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39"/>
      <c r="Z390" s="239"/>
      <c r="AA390" s="239"/>
      <c r="AB390" s="239"/>
    </row>
    <row r="391" spans="1:28" ht="12.75">
      <c r="A391" s="238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239"/>
      <c r="M391" s="239"/>
      <c r="N391" s="239"/>
      <c r="O391" s="239"/>
      <c r="P391" s="239"/>
      <c r="Q391" s="239"/>
      <c r="R391" s="239"/>
      <c r="S391" s="239"/>
      <c r="T391" s="239"/>
      <c r="U391" s="239"/>
      <c r="V391" s="239"/>
      <c r="W391" s="239"/>
      <c r="X391" s="239"/>
      <c r="Y391" s="239"/>
      <c r="Z391" s="239"/>
      <c r="AA391" s="239"/>
      <c r="AB391" s="239"/>
    </row>
    <row r="392" spans="1:28" ht="12.75">
      <c r="A392" s="238"/>
      <c r="B392" s="239"/>
      <c r="C392" s="239"/>
      <c r="D392" s="239"/>
      <c r="E392" s="239"/>
      <c r="F392" s="239"/>
      <c r="G392" s="239"/>
      <c r="H392" s="239"/>
      <c r="I392" s="239"/>
      <c r="J392" s="239"/>
      <c r="K392" s="239"/>
      <c r="L392" s="239"/>
      <c r="M392" s="239"/>
      <c r="N392" s="239"/>
      <c r="O392" s="239"/>
      <c r="P392" s="239"/>
      <c r="Q392" s="239"/>
      <c r="R392" s="239"/>
      <c r="S392" s="239"/>
      <c r="T392" s="239"/>
      <c r="U392" s="239"/>
      <c r="V392" s="239"/>
      <c r="W392" s="239"/>
      <c r="X392" s="239"/>
      <c r="Y392" s="239"/>
      <c r="Z392" s="239"/>
      <c r="AA392" s="239"/>
      <c r="AB392" s="239"/>
    </row>
    <row r="393" spans="1:28" ht="12.75">
      <c r="A393" s="238"/>
      <c r="B393" s="239"/>
      <c r="C393" s="239"/>
      <c r="D393" s="239"/>
      <c r="E393" s="239"/>
      <c r="F393" s="239"/>
      <c r="G393" s="239"/>
      <c r="H393" s="239"/>
      <c r="I393" s="239"/>
      <c r="J393" s="239"/>
      <c r="K393" s="239"/>
      <c r="L393" s="239"/>
      <c r="M393" s="239"/>
      <c r="N393" s="239"/>
      <c r="O393" s="239"/>
      <c r="P393" s="239"/>
      <c r="Q393" s="239"/>
      <c r="R393" s="239"/>
      <c r="S393" s="239"/>
      <c r="T393" s="239"/>
      <c r="U393" s="239"/>
      <c r="V393" s="239"/>
      <c r="W393" s="239"/>
      <c r="X393" s="239"/>
      <c r="Y393" s="239"/>
      <c r="Z393" s="239"/>
      <c r="AA393" s="239"/>
      <c r="AB393" s="239"/>
    </row>
    <row r="394" spans="1:28" ht="12.75">
      <c r="A394" s="238"/>
      <c r="B394" s="239"/>
      <c r="C394" s="239"/>
      <c r="D394" s="239"/>
      <c r="E394" s="239"/>
      <c r="F394" s="239"/>
      <c r="G394" s="239"/>
      <c r="H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T394" s="239"/>
      <c r="U394" s="239"/>
      <c r="V394" s="239"/>
      <c r="W394" s="239"/>
      <c r="X394" s="239"/>
      <c r="Y394" s="239"/>
      <c r="Z394" s="239"/>
      <c r="AA394" s="239"/>
      <c r="AB394" s="239"/>
    </row>
    <row r="395" spans="1:28" ht="12.75">
      <c r="A395" s="238"/>
      <c r="B395" s="239"/>
      <c r="C395" s="239"/>
      <c r="D395" s="239"/>
      <c r="E395" s="239"/>
      <c r="F395" s="239"/>
      <c r="G395" s="239"/>
      <c r="H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T395" s="239"/>
      <c r="U395" s="239"/>
      <c r="V395" s="239"/>
      <c r="W395" s="239"/>
      <c r="X395" s="239"/>
      <c r="Y395" s="239"/>
      <c r="Z395" s="239"/>
      <c r="AA395" s="239"/>
      <c r="AB395" s="239"/>
    </row>
    <row r="396" spans="1:28" ht="12.75">
      <c r="A396" s="238"/>
      <c r="B396" s="239"/>
      <c r="C396" s="239"/>
      <c r="D396" s="239"/>
      <c r="E396" s="239"/>
      <c r="F396" s="239"/>
      <c r="G396" s="239"/>
      <c r="H396" s="239"/>
      <c r="I396" s="239"/>
      <c r="J396" s="239"/>
      <c r="K396" s="239"/>
      <c r="L396" s="239"/>
      <c r="M396" s="239"/>
      <c r="N396" s="239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39"/>
      <c r="Z396" s="239"/>
      <c r="AA396" s="239"/>
      <c r="AB396" s="239"/>
    </row>
    <row r="397" spans="1:28" ht="12.75">
      <c r="A397" s="238"/>
      <c r="B397" s="239"/>
      <c r="C397" s="239"/>
      <c r="D397" s="239"/>
      <c r="E397" s="239"/>
      <c r="F397" s="239"/>
      <c r="G397" s="239"/>
      <c r="H397" s="239"/>
      <c r="I397" s="239"/>
      <c r="J397" s="239"/>
      <c r="K397" s="239"/>
      <c r="L397" s="239"/>
      <c r="M397" s="239"/>
      <c r="N397" s="239"/>
      <c r="O397" s="239"/>
      <c r="P397" s="239"/>
      <c r="Q397" s="239"/>
      <c r="R397" s="239"/>
      <c r="S397" s="239"/>
      <c r="T397" s="239"/>
      <c r="U397" s="239"/>
      <c r="V397" s="239"/>
      <c r="W397" s="239"/>
      <c r="X397" s="239"/>
      <c r="Y397" s="239"/>
      <c r="Z397" s="239"/>
      <c r="AA397" s="239"/>
      <c r="AB397" s="239"/>
    </row>
    <row r="398" spans="1:28" ht="12.75">
      <c r="A398" s="238"/>
      <c r="B398" s="239"/>
      <c r="C398" s="239"/>
      <c r="D398" s="239"/>
      <c r="E398" s="239"/>
      <c r="F398" s="239"/>
      <c r="G398" s="239"/>
      <c r="H398" s="239"/>
      <c r="I398" s="239"/>
      <c r="J398" s="239"/>
      <c r="K398" s="239"/>
      <c r="L398" s="239"/>
      <c r="M398" s="239"/>
      <c r="N398" s="239"/>
      <c r="O398" s="239"/>
      <c r="P398" s="239"/>
      <c r="Q398" s="239"/>
      <c r="R398" s="239"/>
      <c r="S398" s="239"/>
      <c r="T398" s="239"/>
      <c r="U398" s="239"/>
      <c r="V398" s="239"/>
      <c r="W398" s="239"/>
      <c r="X398" s="239"/>
      <c r="Y398" s="239"/>
      <c r="Z398" s="239"/>
      <c r="AA398" s="239"/>
      <c r="AB398" s="239"/>
    </row>
    <row r="399" spans="1:28" ht="12.75">
      <c r="A399" s="238"/>
      <c r="B399" s="239"/>
      <c r="C399" s="239"/>
      <c r="D399" s="239"/>
      <c r="E399" s="239"/>
      <c r="F399" s="239"/>
      <c r="G399" s="239"/>
      <c r="H399" s="239"/>
      <c r="I399" s="239"/>
      <c r="J399" s="239"/>
      <c r="K399" s="239"/>
      <c r="L399" s="239"/>
      <c r="M399" s="239"/>
      <c r="N399" s="239"/>
      <c r="O399" s="239"/>
      <c r="P399" s="239"/>
      <c r="Q399" s="239"/>
      <c r="R399" s="239"/>
      <c r="S399" s="239"/>
      <c r="T399" s="239"/>
      <c r="U399" s="239"/>
      <c r="V399" s="239"/>
      <c r="W399" s="239"/>
      <c r="X399" s="239"/>
      <c r="Y399" s="239"/>
      <c r="Z399" s="239"/>
      <c r="AA399" s="239"/>
      <c r="AB399" s="239"/>
    </row>
    <row r="400" spans="1:28" ht="12.75">
      <c r="A400" s="238"/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  <c r="M400" s="239"/>
      <c r="N400" s="239"/>
      <c r="O400" s="239"/>
      <c r="P400" s="239"/>
      <c r="Q400" s="239"/>
      <c r="R400" s="239"/>
      <c r="S400" s="239"/>
      <c r="T400" s="239"/>
      <c r="U400" s="239"/>
      <c r="V400" s="239"/>
      <c r="W400" s="239"/>
      <c r="X400" s="239"/>
      <c r="Y400" s="239"/>
      <c r="Z400" s="239"/>
      <c r="AA400" s="239"/>
      <c r="AB400" s="239"/>
    </row>
    <row r="401" spans="1:28" ht="12.75">
      <c r="A401" s="238"/>
      <c r="B401" s="239"/>
      <c r="C401" s="239"/>
      <c r="D401" s="239"/>
      <c r="E401" s="239"/>
      <c r="F401" s="239"/>
      <c r="G401" s="239"/>
      <c r="H401" s="239"/>
      <c r="I401" s="239"/>
      <c r="J401" s="239"/>
      <c r="K401" s="239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39"/>
      <c r="Z401" s="239"/>
      <c r="AA401" s="239"/>
      <c r="AB401" s="239"/>
    </row>
    <row r="402" spans="1:28" ht="12.75">
      <c r="A402" s="238"/>
      <c r="B402" s="239"/>
      <c r="C402" s="239"/>
      <c r="D402" s="239"/>
      <c r="E402" s="239"/>
      <c r="F402" s="239"/>
      <c r="G402" s="239"/>
      <c r="H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39"/>
      <c r="Z402" s="239"/>
      <c r="AA402" s="239"/>
      <c r="AB402" s="239"/>
    </row>
    <row r="403" spans="1:28" ht="12.75">
      <c r="A403" s="238"/>
      <c r="B403" s="239"/>
      <c r="C403" s="239"/>
      <c r="D403" s="239"/>
      <c r="E403" s="239"/>
      <c r="F403" s="239"/>
      <c r="G403" s="239"/>
      <c r="H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39"/>
      <c r="Z403" s="239"/>
      <c r="AA403" s="239"/>
      <c r="AB403" s="239"/>
    </row>
    <row r="404" spans="1:28" ht="12.75">
      <c r="A404" s="238"/>
      <c r="B404" s="239"/>
      <c r="C404" s="239"/>
      <c r="D404" s="239"/>
      <c r="E404" s="239"/>
      <c r="F404" s="239"/>
      <c r="G404" s="239"/>
      <c r="H404" s="239"/>
      <c r="I404" s="239"/>
      <c r="J404" s="239"/>
      <c r="K404" s="239"/>
      <c r="L404" s="239"/>
      <c r="M404" s="239"/>
      <c r="N404" s="239"/>
      <c r="O404" s="239"/>
      <c r="P404" s="239"/>
      <c r="Q404" s="239"/>
      <c r="R404" s="239"/>
      <c r="S404" s="239"/>
      <c r="T404" s="239"/>
      <c r="U404" s="239"/>
      <c r="V404" s="239"/>
      <c r="W404" s="239"/>
      <c r="X404" s="239"/>
      <c r="Y404" s="239"/>
      <c r="Z404" s="239"/>
      <c r="AA404" s="239"/>
      <c r="AB404" s="239"/>
    </row>
    <row r="405" spans="1:28" ht="12.75">
      <c r="A405" s="238"/>
      <c r="B405" s="239"/>
      <c r="C405" s="239"/>
      <c r="D405" s="239"/>
      <c r="E405" s="239"/>
      <c r="F405" s="239"/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39"/>
      <c r="Y405" s="239"/>
      <c r="Z405" s="239"/>
      <c r="AA405" s="239"/>
      <c r="AB405" s="239"/>
    </row>
    <row r="406" spans="1:28" ht="12.75">
      <c r="A406" s="238"/>
      <c r="B406" s="239"/>
      <c r="C406" s="239"/>
      <c r="D406" s="239"/>
      <c r="E406" s="239"/>
      <c r="F406" s="239"/>
      <c r="G406" s="239"/>
      <c r="H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T406" s="239"/>
      <c r="U406" s="239"/>
      <c r="V406" s="239"/>
      <c r="W406" s="239"/>
      <c r="X406" s="239"/>
      <c r="Y406" s="239"/>
      <c r="Z406" s="239"/>
      <c r="AA406" s="239"/>
      <c r="AB406" s="239"/>
    </row>
    <row r="407" spans="1:28" ht="12.75">
      <c r="A407" s="238"/>
      <c r="B407" s="239"/>
      <c r="C407" s="239"/>
      <c r="D407" s="239"/>
      <c r="E407" s="239"/>
      <c r="F407" s="239"/>
      <c r="G407" s="239"/>
      <c r="H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T407" s="239"/>
      <c r="U407" s="239"/>
      <c r="V407" s="239"/>
      <c r="W407" s="239"/>
      <c r="X407" s="239"/>
      <c r="Y407" s="239"/>
      <c r="Z407" s="239"/>
      <c r="AA407" s="239"/>
      <c r="AB407" s="239"/>
    </row>
    <row r="408" spans="1:28" ht="12.75">
      <c r="A408" s="238"/>
      <c r="B408" s="239"/>
      <c r="C408" s="239"/>
      <c r="D408" s="239"/>
      <c r="E408" s="239"/>
      <c r="F408" s="239"/>
      <c r="G408" s="239"/>
      <c r="H408" s="239"/>
      <c r="I408" s="239"/>
      <c r="J408" s="239"/>
      <c r="K408" s="239"/>
      <c r="L408" s="239"/>
      <c r="M408" s="239"/>
      <c r="N408" s="239"/>
      <c r="O408" s="239"/>
      <c r="P408" s="239"/>
      <c r="Q408" s="239"/>
      <c r="R408" s="239"/>
      <c r="S408" s="239"/>
      <c r="T408" s="239"/>
      <c r="U408" s="239"/>
      <c r="V408" s="239"/>
      <c r="W408" s="239"/>
      <c r="X408" s="239"/>
      <c r="Y408" s="239"/>
      <c r="Z408" s="239"/>
      <c r="AA408" s="239"/>
      <c r="AB408" s="239"/>
    </row>
    <row r="409" spans="1:28" ht="12.75">
      <c r="A409" s="238"/>
      <c r="B409" s="239"/>
      <c r="C409" s="239"/>
      <c r="D409" s="239"/>
      <c r="E409" s="239"/>
      <c r="F409" s="239"/>
      <c r="G409" s="239"/>
      <c r="H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U409" s="239"/>
      <c r="V409" s="239"/>
      <c r="W409" s="239"/>
      <c r="X409" s="239"/>
      <c r="Y409" s="239"/>
      <c r="Z409" s="239"/>
      <c r="AA409" s="239"/>
      <c r="AB409" s="239"/>
    </row>
    <row r="410" spans="1:28" ht="12.75">
      <c r="A410" s="238"/>
      <c r="B410" s="239"/>
      <c r="C410" s="239"/>
      <c r="D410" s="239"/>
      <c r="E410" s="239"/>
      <c r="F410" s="239"/>
      <c r="G410" s="239"/>
      <c r="H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T410" s="239"/>
      <c r="U410" s="239"/>
      <c r="V410" s="239"/>
      <c r="W410" s="239"/>
      <c r="X410" s="239"/>
      <c r="Y410" s="239"/>
      <c r="Z410" s="239"/>
      <c r="AA410" s="239"/>
      <c r="AB410" s="239"/>
    </row>
    <row r="411" spans="1:28" ht="12.75">
      <c r="A411" s="238"/>
      <c r="B411" s="239"/>
      <c r="C411" s="239"/>
      <c r="D411" s="239"/>
      <c r="E411" s="239"/>
      <c r="F411" s="239"/>
      <c r="G411" s="239"/>
      <c r="H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U411" s="239"/>
      <c r="V411" s="239"/>
      <c r="W411" s="239"/>
      <c r="X411" s="239"/>
      <c r="Y411" s="239"/>
      <c r="Z411" s="239"/>
      <c r="AA411" s="239"/>
      <c r="AB411" s="239"/>
    </row>
    <row r="412" spans="1:28" ht="12.75">
      <c r="A412" s="238"/>
      <c r="B412" s="239"/>
      <c r="C412" s="239"/>
      <c r="D412" s="239"/>
      <c r="E412" s="239"/>
      <c r="F412" s="239"/>
      <c r="G412" s="239"/>
      <c r="H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39"/>
      <c r="Z412" s="239"/>
      <c r="AA412" s="239"/>
      <c r="AB412" s="239"/>
    </row>
    <row r="413" spans="1:28" ht="12.75">
      <c r="A413" s="238"/>
      <c r="B413" s="239"/>
      <c r="C413" s="239"/>
      <c r="D413" s="239"/>
      <c r="E413" s="239"/>
      <c r="F413" s="239"/>
      <c r="G413" s="239"/>
      <c r="H413" s="239"/>
      <c r="I413" s="239"/>
      <c r="J413" s="239"/>
      <c r="K413" s="239"/>
      <c r="L413" s="239"/>
      <c r="M413" s="239"/>
      <c r="N413" s="239"/>
      <c r="O413" s="239"/>
      <c r="P413" s="239"/>
      <c r="Q413" s="239"/>
      <c r="R413" s="239"/>
      <c r="S413" s="239"/>
      <c r="T413" s="239"/>
      <c r="U413" s="239"/>
      <c r="V413" s="239"/>
      <c r="W413" s="239"/>
      <c r="X413" s="239"/>
      <c r="Y413" s="239"/>
      <c r="Z413" s="239"/>
      <c r="AA413" s="239"/>
      <c r="AB413" s="239"/>
    </row>
    <row r="414" spans="1:28" ht="12.75">
      <c r="A414" s="238"/>
      <c r="B414" s="239"/>
      <c r="C414" s="239"/>
      <c r="D414" s="239"/>
      <c r="E414" s="239"/>
      <c r="F414" s="239"/>
      <c r="G414" s="239"/>
      <c r="H414" s="239"/>
      <c r="I414" s="239"/>
      <c r="J414" s="239"/>
      <c r="K414" s="239"/>
      <c r="L414" s="239"/>
      <c r="M414" s="239"/>
      <c r="N414" s="239"/>
      <c r="O414" s="239"/>
      <c r="P414" s="239"/>
      <c r="Q414" s="239"/>
      <c r="R414" s="239"/>
      <c r="S414" s="239"/>
      <c r="T414" s="239"/>
      <c r="U414" s="239"/>
      <c r="V414" s="239"/>
      <c r="W414" s="239"/>
      <c r="X414" s="239"/>
      <c r="Y414" s="239"/>
      <c r="Z414" s="239"/>
      <c r="AA414" s="239"/>
      <c r="AB414" s="239"/>
    </row>
    <row r="415" spans="1:28" ht="12.75">
      <c r="A415" s="238"/>
      <c r="B415" s="239"/>
      <c r="C415" s="239"/>
      <c r="D415" s="239"/>
      <c r="E415" s="239"/>
      <c r="F415" s="239"/>
      <c r="G415" s="239"/>
      <c r="H415" s="239"/>
      <c r="I415" s="239"/>
      <c r="J415" s="239"/>
      <c r="K415" s="239"/>
      <c r="L415" s="239"/>
      <c r="M415" s="239"/>
      <c r="N415" s="239"/>
      <c r="O415" s="239"/>
      <c r="P415" s="239"/>
      <c r="Q415" s="239"/>
      <c r="R415" s="239"/>
      <c r="S415" s="239"/>
      <c r="T415" s="239"/>
      <c r="U415" s="239"/>
      <c r="V415" s="239"/>
      <c r="W415" s="239"/>
      <c r="X415" s="239"/>
      <c r="Y415" s="239"/>
      <c r="Z415" s="239"/>
      <c r="AA415" s="239"/>
      <c r="AB415" s="239"/>
    </row>
    <row r="416" spans="1:28" ht="12.75">
      <c r="A416" s="238"/>
      <c r="B416" s="239"/>
      <c r="C416" s="239"/>
      <c r="D416" s="239"/>
      <c r="E416" s="239"/>
      <c r="F416" s="239"/>
      <c r="G416" s="239"/>
      <c r="H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  <c r="S416" s="239"/>
      <c r="T416" s="239"/>
      <c r="U416" s="239"/>
      <c r="V416" s="239"/>
      <c r="W416" s="239"/>
      <c r="X416" s="239"/>
      <c r="Y416" s="239"/>
      <c r="Z416" s="239"/>
      <c r="AA416" s="239"/>
      <c r="AB416" s="239"/>
    </row>
    <row r="417" spans="1:28" ht="12.75">
      <c r="A417" s="238"/>
      <c r="B417" s="239"/>
      <c r="C417" s="239"/>
      <c r="D417" s="239"/>
      <c r="E417" s="239"/>
      <c r="F417" s="239"/>
      <c r="G417" s="239"/>
      <c r="H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  <c r="S417" s="239"/>
      <c r="T417" s="239"/>
      <c r="U417" s="239"/>
      <c r="V417" s="239"/>
      <c r="W417" s="239"/>
      <c r="X417" s="239"/>
      <c r="Y417" s="239"/>
      <c r="Z417" s="239"/>
      <c r="AA417" s="239"/>
      <c r="AB417" s="239"/>
    </row>
    <row r="418" spans="1:28" ht="12.75">
      <c r="A418" s="238"/>
      <c r="B418" s="239"/>
      <c r="C418" s="239"/>
      <c r="D418" s="239"/>
      <c r="E418" s="239"/>
      <c r="F418" s="239"/>
      <c r="G418" s="239"/>
      <c r="H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  <c r="S418" s="239"/>
      <c r="T418" s="239"/>
      <c r="U418" s="239"/>
      <c r="V418" s="239"/>
      <c r="W418" s="239"/>
      <c r="X418" s="239"/>
      <c r="Y418" s="239"/>
      <c r="Z418" s="239"/>
      <c r="AA418" s="239"/>
      <c r="AB418" s="239"/>
    </row>
    <row r="419" spans="1:28" ht="12.75">
      <c r="A419" s="238"/>
      <c r="B419" s="239"/>
      <c r="C419" s="239"/>
      <c r="D419" s="239"/>
      <c r="E419" s="239"/>
      <c r="F419" s="239"/>
      <c r="G419" s="239"/>
      <c r="H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  <c r="S419" s="239"/>
      <c r="T419" s="239"/>
      <c r="U419" s="239"/>
      <c r="V419" s="239"/>
      <c r="W419" s="239"/>
      <c r="X419" s="239"/>
      <c r="Y419" s="239"/>
      <c r="Z419" s="239"/>
      <c r="AA419" s="239"/>
      <c r="AB419" s="239"/>
    </row>
    <row r="420" spans="1:28" ht="12.75">
      <c r="A420" s="238"/>
      <c r="B420" s="239"/>
      <c r="C420" s="239"/>
      <c r="D420" s="239"/>
      <c r="E420" s="239"/>
      <c r="F420" s="239"/>
      <c r="G420" s="239"/>
      <c r="H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  <c r="S420" s="239"/>
      <c r="T420" s="239"/>
      <c r="U420" s="239"/>
      <c r="V420" s="239"/>
      <c r="W420" s="239"/>
      <c r="X420" s="239"/>
      <c r="Y420" s="239"/>
      <c r="Z420" s="239"/>
      <c r="AA420" s="239"/>
      <c r="AB420" s="239"/>
    </row>
    <row r="421" spans="1:28" ht="12.75">
      <c r="A421" s="238"/>
      <c r="B421" s="239"/>
      <c r="C421" s="239"/>
      <c r="D421" s="239"/>
      <c r="E421" s="239"/>
      <c r="F421" s="239"/>
      <c r="G421" s="239"/>
      <c r="H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  <c r="S421" s="239"/>
      <c r="T421" s="239"/>
      <c r="U421" s="239"/>
      <c r="V421" s="239"/>
      <c r="W421" s="239"/>
      <c r="X421" s="239"/>
      <c r="Y421" s="239"/>
      <c r="Z421" s="239"/>
      <c r="AA421" s="239"/>
      <c r="AB421" s="239"/>
    </row>
    <row r="422" spans="1:28" ht="12.75">
      <c r="A422" s="238"/>
      <c r="B422" s="239"/>
      <c r="C422" s="239"/>
      <c r="D422" s="239"/>
      <c r="E422" s="239"/>
      <c r="F422" s="239"/>
      <c r="G422" s="239"/>
      <c r="H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  <c r="AA422" s="239"/>
      <c r="AB422" s="239"/>
    </row>
    <row r="423" spans="1:28" ht="12.75">
      <c r="A423" s="238"/>
      <c r="B423" s="239"/>
      <c r="C423" s="239"/>
      <c r="D423" s="239"/>
      <c r="E423" s="239"/>
      <c r="F423" s="239"/>
      <c r="G423" s="239"/>
      <c r="H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  <c r="AA423" s="239"/>
      <c r="AB423" s="239"/>
    </row>
    <row r="424" spans="1:28" ht="12.75">
      <c r="A424" s="238"/>
      <c r="B424" s="239"/>
      <c r="C424" s="239"/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  <c r="AA424" s="239"/>
      <c r="AB424" s="239"/>
    </row>
    <row r="425" spans="1:28" ht="12.75">
      <c r="A425" s="238"/>
      <c r="B425" s="239"/>
      <c r="C425" s="239"/>
      <c r="D425" s="239"/>
      <c r="E425" s="239"/>
      <c r="F425" s="239"/>
      <c r="G425" s="239"/>
      <c r="H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239"/>
      <c r="AA425" s="239"/>
      <c r="AB425" s="239"/>
    </row>
    <row r="426" spans="1:28" ht="12.75">
      <c r="A426" s="238"/>
      <c r="B426" s="239"/>
      <c r="C426" s="239"/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39"/>
      <c r="P426" s="239"/>
      <c r="Q426" s="239"/>
      <c r="R426" s="239"/>
      <c r="S426" s="239"/>
      <c r="T426" s="239"/>
      <c r="U426" s="239"/>
      <c r="V426" s="239"/>
      <c r="W426" s="239"/>
      <c r="X426" s="239"/>
      <c r="Y426" s="239"/>
      <c r="Z426" s="239"/>
      <c r="AA426" s="239"/>
      <c r="AB426" s="239"/>
    </row>
    <row r="427" spans="1:28" ht="12.75">
      <c r="A427" s="238"/>
      <c r="B427" s="239"/>
      <c r="C427" s="239"/>
      <c r="D427" s="239"/>
      <c r="E427" s="239"/>
      <c r="F427" s="239"/>
      <c r="G427" s="239"/>
      <c r="H427" s="239"/>
      <c r="I427" s="239"/>
      <c r="J427" s="239"/>
      <c r="K427" s="239"/>
      <c r="L427" s="239"/>
      <c r="M427" s="239"/>
      <c r="N427" s="239"/>
      <c r="O427" s="239"/>
      <c r="P427" s="239"/>
      <c r="Q427" s="239"/>
      <c r="R427" s="239"/>
      <c r="S427" s="239"/>
      <c r="T427" s="239"/>
      <c r="U427" s="239"/>
      <c r="V427" s="239"/>
      <c r="W427" s="239"/>
      <c r="X427" s="239"/>
      <c r="Y427" s="239"/>
      <c r="Z427" s="239"/>
      <c r="AA427" s="239"/>
      <c r="AB427" s="239"/>
    </row>
    <row r="428" spans="1:28" ht="12.75">
      <c r="A428" s="238"/>
      <c r="B428" s="239"/>
      <c r="C428" s="239"/>
      <c r="D428" s="239"/>
      <c r="E428" s="239"/>
      <c r="F428" s="239"/>
      <c r="G428" s="239"/>
      <c r="H428" s="239"/>
      <c r="I428" s="239"/>
      <c r="J428" s="239"/>
      <c r="K428" s="239"/>
      <c r="L428" s="239"/>
      <c r="M428" s="239"/>
      <c r="N428" s="239"/>
      <c r="O428" s="239"/>
      <c r="P428" s="239"/>
      <c r="Q428" s="239"/>
      <c r="R428" s="239"/>
      <c r="S428" s="239"/>
      <c r="T428" s="239"/>
      <c r="U428" s="239"/>
      <c r="V428" s="239"/>
      <c r="W428" s="239"/>
      <c r="X428" s="239"/>
      <c r="Y428" s="239"/>
      <c r="Z428" s="239"/>
      <c r="AA428" s="239"/>
      <c r="AB428" s="239"/>
    </row>
    <row r="429" spans="1:28" ht="12.75">
      <c r="A429" s="238"/>
      <c r="B429" s="239"/>
      <c r="C429" s="239"/>
      <c r="D429" s="239"/>
      <c r="E429" s="239"/>
      <c r="F429" s="239"/>
      <c r="G429" s="239"/>
      <c r="H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U429" s="239"/>
      <c r="V429" s="239"/>
      <c r="W429" s="239"/>
      <c r="X429" s="239"/>
      <c r="Y429" s="239"/>
      <c r="Z429" s="239"/>
      <c r="AA429" s="239"/>
      <c r="AB429" s="239"/>
    </row>
    <row r="430" spans="1:28" ht="12.75">
      <c r="A430" s="238"/>
      <c r="B430" s="239"/>
      <c r="C430" s="239"/>
      <c r="D430" s="239"/>
      <c r="E430" s="239"/>
      <c r="F430" s="239"/>
      <c r="G430" s="239"/>
      <c r="H430" s="239"/>
      <c r="I430" s="239"/>
      <c r="J430" s="239"/>
      <c r="K430" s="239"/>
      <c r="L430" s="239"/>
      <c r="M430" s="239"/>
      <c r="N430" s="239"/>
      <c r="O430" s="239"/>
      <c r="P430" s="239"/>
      <c r="Q430" s="239"/>
      <c r="R430" s="239"/>
      <c r="S430" s="239"/>
      <c r="T430" s="239"/>
      <c r="U430" s="239"/>
      <c r="V430" s="239"/>
      <c r="W430" s="239"/>
      <c r="X430" s="239"/>
      <c r="Y430" s="239"/>
      <c r="Z430" s="239"/>
      <c r="AA430" s="239"/>
      <c r="AB430" s="239"/>
    </row>
    <row r="431" spans="1:28" ht="12.75">
      <c r="A431" s="238"/>
      <c r="B431" s="239"/>
      <c r="C431" s="239"/>
      <c r="D431" s="239"/>
      <c r="E431" s="239"/>
      <c r="F431" s="239"/>
      <c r="G431" s="239"/>
      <c r="H431" s="239"/>
      <c r="I431" s="239"/>
      <c r="J431" s="239"/>
      <c r="K431" s="239"/>
      <c r="L431" s="239"/>
      <c r="M431" s="239"/>
      <c r="N431" s="239"/>
      <c r="O431" s="239"/>
      <c r="P431" s="239"/>
      <c r="Q431" s="239"/>
      <c r="R431" s="239"/>
      <c r="S431" s="239"/>
      <c r="T431" s="239"/>
      <c r="U431" s="239"/>
      <c r="V431" s="239"/>
      <c r="W431" s="239"/>
      <c r="X431" s="239"/>
      <c r="Y431" s="239"/>
      <c r="Z431" s="239"/>
      <c r="AA431" s="239"/>
      <c r="AB431" s="239"/>
    </row>
    <row r="432" spans="1:28" ht="12.75">
      <c r="A432" s="238"/>
      <c r="B432" s="239"/>
      <c r="C432" s="239"/>
      <c r="D432" s="239"/>
      <c r="E432" s="239"/>
      <c r="F432" s="239"/>
      <c r="G432" s="239"/>
      <c r="H432" s="239"/>
      <c r="I432" s="239"/>
      <c r="J432" s="239"/>
      <c r="K432" s="239"/>
      <c r="L432" s="239"/>
      <c r="M432" s="239"/>
      <c r="N432" s="239"/>
      <c r="O432" s="239"/>
      <c r="P432" s="239"/>
      <c r="Q432" s="239"/>
      <c r="R432" s="239"/>
      <c r="S432" s="239"/>
      <c r="T432" s="239"/>
      <c r="U432" s="239"/>
      <c r="V432" s="239"/>
      <c r="W432" s="239"/>
      <c r="X432" s="239"/>
      <c r="Y432" s="239"/>
      <c r="Z432" s="239"/>
      <c r="AA432" s="239"/>
      <c r="AB432" s="239"/>
    </row>
    <row r="433" spans="1:28" ht="12.75">
      <c r="A433" s="238"/>
      <c r="B433" s="239"/>
      <c r="C433" s="239"/>
      <c r="D433" s="239"/>
      <c r="E433" s="239"/>
      <c r="F433" s="239"/>
      <c r="G433" s="239"/>
      <c r="H433" s="239"/>
      <c r="I433" s="239"/>
      <c r="J433" s="239"/>
      <c r="K433" s="239"/>
      <c r="L433" s="239"/>
      <c r="M433" s="239"/>
      <c r="N433" s="239"/>
      <c r="O433" s="239"/>
      <c r="P433" s="239"/>
      <c r="Q433" s="239"/>
      <c r="R433" s="239"/>
      <c r="S433" s="239"/>
      <c r="T433" s="239"/>
      <c r="U433" s="239"/>
      <c r="V433" s="239"/>
      <c r="W433" s="239"/>
      <c r="X433" s="239"/>
      <c r="Y433" s="239"/>
      <c r="Z433" s="239"/>
      <c r="AA433" s="239"/>
      <c r="AB433" s="239"/>
    </row>
    <row r="434" spans="1:28" ht="12.75">
      <c r="A434" s="238"/>
      <c r="B434" s="239"/>
      <c r="C434" s="239"/>
      <c r="D434" s="239"/>
      <c r="E434" s="239"/>
      <c r="F434" s="239"/>
      <c r="G434" s="239"/>
      <c r="H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T434" s="239"/>
      <c r="U434" s="239"/>
      <c r="V434" s="239"/>
      <c r="W434" s="239"/>
      <c r="X434" s="239"/>
      <c r="Y434" s="239"/>
      <c r="Z434" s="239"/>
      <c r="AA434" s="239"/>
      <c r="AB434" s="239"/>
    </row>
    <row r="435" spans="1:28" ht="12.75">
      <c r="A435" s="238"/>
      <c r="B435" s="239"/>
      <c r="C435" s="239"/>
      <c r="D435" s="239"/>
      <c r="E435" s="239"/>
      <c r="F435" s="239"/>
      <c r="G435" s="239"/>
      <c r="H435" s="239"/>
      <c r="I435" s="239"/>
      <c r="J435" s="239"/>
      <c r="K435" s="239"/>
      <c r="L435" s="239"/>
      <c r="M435" s="239"/>
      <c r="N435" s="239"/>
      <c r="O435" s="239"/>
      <c r="P435" s="239"/>
      <c r="Q435" s="239"/>
      <c r="R435" s="239"/>
      <c r="S435" s="239"/>
      <c r="T435" s="239"/>
      <c r="U435" s="239"/>
      <c r="V435" s="239"/>
      <c r="W435" s="239"/>
      <c r="X435" s="239"/>
      <c r="Y435" s="239"/>
      <c r="Z435" s="239"/>
      <c r="AA435" s="239"/>
      <c r="AB435" s="239"/>
    </row>
    <row r="436" spans="1:28" ht="12.75">
      <c r="A436" s="238"/>
      <c r="B436" s="239"/>
      <c r="C436" s="239"/>
      <c r="D436" s="239"/>
      <c r="E436" s="239"/>
      <c r="F436" s="239"/>
      <c r="G436" s="239"/>
      <c r="H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T436" s="239"/>
      <c r="U436" s="239"/>
      <c r="V436" s="239"/>
      <c r="W436" s="239"/>
      <c r="X436" s="239"/>
      <c r="Y436" s="239"/>
      <c r="Z436" s="239"/>
      <c r="AA436" s="239"/>
      <c r="AB436" s="239"/>
    </row>
    <row r="437" spans="1:28" ht="12.75">
      <c r="A437" s="238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T437" s="239"/>
      <c r="U437" s="239"/>
      <c r="V437" s="239"/>
      <c r="W437" s="239"/>
      <c r="X437" s="239"/>
      <c r="Y437" s="239"/>
      <c r="Z437" s="239"/>
      <c r="AA437" s="239"/>
      <c r="AB437" s="239"/>
    </row>
    <row r="438" spans="1:28" ht="12.75">
      <c r="A438" s="238"/>
      <c r="B438" s="239"/>
      <c r="C438" s="239"/>
      <c r="D438" s="239"/>
      <c r="E438" s="239"/>
      <c r="F438" s="239"/>
      <c r="G438" s="239"/>
      <c r="H438" s="239"/>
      <c r="I438" s="239"/>
      <c r="J438" s="239"/>
      <c r="K438" s="239"/>
      <c r="L438" s="239"/>
      <c r="M438" s="239"/>
      <c r="N438" s="239"/>
      <c r="O438" s="239"/>
      <c r="P438" s="239"/>
      <c r="Q438" s="239"/>
      <c r="R438" s="239"/>
      <c r="S438" s="239"/>
      <c r="T438" s="239"/>
      <c r="U438" s="239"/>
      <c r="V438" s="239"/>
      <c r="W438" s="239"/>
      <c r="X438" s="239"/>
      <c r="Y438" s="239"/>
      <c r="Z438" s="239"/>
      <c r="AA438" s="239"/>
      <c r="AB438" s="239"/>
    </row>
    <row r="439" spans="1:28" ht="12.75">
      <c r="A439" s="238"/>
      <c r="B439" s="239"/>
      <c r="C439" s="239"/>
      <c r="D439" s="239"/>
      <c r="E439" s="239"/>
      <c r="F439" s="239"/>
      <c r="G439" s="239"/>
      <c r="H439" s="239"/>
      <c r="I439" s="239"/>
      <c r="J439" s="239"/>
      <c r="K439" s="239"/>
      <c r="L439" s="239"/>
      <c r="M439" s="239"/>
      <c r="N439" s="239"/>
      <c r="O439" s="239"/>
      <c r="P439" s="239"/>
      <c r="Q439" s="239"/>
      <c r="R439" s="239"/>
      <c r="S439" s="239"/>
      <c r="T439" s="239"/>
      <c r="U439" s="239"/>
      <c r="V439" s="239"/>
      <c r="W439" s="239"/>
      <c r="X439" s="239"/>
      <c r="Y439" s="239"/>
      <c r="Z439" s="239"/>
      <c r="AA439" s="239"/>
      <c r="AB439" s="239"/>
    </row>
    <row r="440" spans="1:28" ht="12.75">
      <c r="A440" s="238"/>
      <c r="B440" s="239"/>
      <c r="C440" s="239"/>
      <c r="D440" s="239"/>
      <c r="E440" s="239"/>
      <c r="F440" s="239"/>
      <c r="G440" s="239"/>
      <c r="H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U440" s="239"/>
      <c r="V440" s="239"/>
      <c r="W440" s="239"/>
      <c r="X440" s="239"/>
      <c r="Y440" s="239"/>
      <c r="Z440" s="239"/>
      <c r="AA440" s="239"/>
      <c r="AB440" s="239"/>
    </row>
    <row r="441" spans="1:28" ht="12.75">
      <c r="A441" s="238"/>
      <c r="B441" s="239"/>
      <c r="C441" s="239"/>
      <c r="D441" s="239"/>
      <c r="E441" s="239"/>
      <c r="F441" s="239"/>
      <c r="G441" s="239"/>
      <c r="H441" s="239"/>
      <c r="I441" s="239"/>
      <c r="J441" s="239"/>
      <c r="K441" s="239"/>
      <c r="L441" s="239"/>
      <c r="M441" s="239"/>
      <c r="N441" s="239"/>
      <c r="O441" s="239"/>
      <c r="P441" s="239"/>
      <c r="Q441" s="239"/>
      <c r="R441" s="239"/>
      <c r="S441" s="239"/>
      <c r="T441" s="239"/>
      <c r="U441" s="239"/>
      <c r="V441" s="239"/>
      <c r="W441" s="239"/>
      <c r="X441" s="239"/>
      <c r="Y441" s="239"/>
      <c r="Z441" s="239"/>
      <c r="AA441" s="239"/>
      <c r="AB441" s="239"/>
    </row>
    <row r="442" spans="1:28" ht="12.75">
      <c r="A442" s="238"/>
      <c r="B442" s="239"/>
      <c r="C442" s="239"/>
      <c r="D442" s="239"/>
      <c r="E442" s="239"/>
      <c r="F442" s="239"/>
      <c r="G442" s="239"/>
      <c r="H442" s="239"/>
      <c r="I442" s="239"/>
      <c r="J442" s="239"/>
      <c r="K442" s="239"/>
      <c r="L442" s="239"/>
      <c r="M442" s="239"/>
      <c r="N442" s="239"/>
      <c r="O442" s="239"/>
      <c r="P442" s="239"/>
      <c r="Q442" s="239"/>
      <c r="R442" s="239"/>
      <c r="S442" s="239"/>
      <c r="T442" s="239"/>
      <c r="U442" s="239"/>
      <c r="V442" s="239"/>
      <c r="W442" s="239"/>
      <c r="X442" s="239"/>
      <c r="Y442" s="239"/>
      <c r="Z442" s="239"/>
      <c r="AA442" s="239"/>
      <c r="AB442" s="239"/>
    </row>
    <row r="443" spans="1:28" ht="12.75">
      <c r="A443" s="238"/>
      <c r="B443" s="239"/>
      <c r="C443" s="239"/>
      <c r="D443" s="239"/>
      <c r="E443" s="239"/>
      <c r="F443" s="239"/>
      <c r="G443" s="239"/>
      <c r="H443" s="239"/>
      <c r="I443" s="239"/>
      <c r="J443" s="239"/>
      <c r="K443" s="239"/>
      <c r="L443" s="239"/>
      <c r="M443" s="239"/>
      <c r="N443" s="239"/>
      <c r="O443" s="239"/>
      <c r="P443" s="239"/>
      <c r="Q443" s="239"/>
      <c r="R443" s="239"/>
      <c r="S443" s="239"/>
      <c r="T443" s="239"/>
      <c r="U443" s="239"/>
      <c r="V443" s="239"/>
      <c r="W443" s="239"/>
      <c r="X443" s="239"/>
      <c r="Y443" s="239"/>
      <c r="Z443" s="239"/>
      <c r="AA443" s="239"/>
      <c r="AB443" s="239"/>
    </row>
    <row r="444" spans="1:28" ht="12.75">
      <c r="A444" s="238"/>
      <c r="B444" s="239"/>
      <c r="C444" s="239"/>
      <c r="D444" s="239"/>
      <c r="E444" s="239"/>
      <c r="F444" s="239"/>
      <c r="G444" s="239"/>
      <c r="H444" s="239"/>
      <c r="I444" s="239"/>
      <c r="J444" s="239"/>
      <c r="K444" s="239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39"/>
      <c r="Z444" s="239"/>
      <c r="AA444" s="239"/>
      <c r="AB444" s="239"/>
    </row>
    <row r="445" spans="1:28" ht="12.75">
      <c r="A445" s="238"/>
      <c r="B445" s="239"/>
      <c r="C445" s="239"/>
      <c r="D445" s="239"/>
      <c r="E445" s="239"/>
      <c r="F445" s="239"/>
      <c r="G445" s="239"/>
      <c r="H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39"/>
      <c r="Y445" s="239"/>
      <c r="Z445" s="239"/>
      <c r="AA445" s="239"/>
      <c r="AB445" s="239"/>
    </row>
    <row r="446" spans="1:28" ht="12.75">
      <c r="A446" s="238"/>
      <c r="B446" s="239"/>
      <c r="C446" s="239"/>
      <c r="D446" s="239"/>
      <c r="E446" s="239"/>
      <c r="F446" s="239"/>
      <c r="G446" s="239"/>
      <c r="H446" s="239"/>
      <c r="I446" s="239"/>
      <c r="J446" s="239"/>
      <c r="K446" s="239"/>
      <c r="L446" s="239"/>
      <c r="M446" s="239"/>
      <c r="N446" s="239"/>
      <c r="O446" s="239"/>
      <c r="P446" s="239"/>
      <c r="Q446" s="239"/>
      <c r="R446" s="239"/>
      <c r="S446" s="239"/>
      <c r="T446" s="239"/>
      <c r="U446" s="239"/>
      <c r="V446" s="239"/>
      <c r="W446" s="239"/>
      <c r="X446" s="239"/>
      <c r="Y446" s="239"/>
      <c r="Z446" s="239"/>
      <c r="AA446" s="239"/>
      <c r="AB446" s="239"/>
    </row>
    <row r="447" spans="1:28" ht="12.75">
      <c r="A447" s="238"/>
      <c r="B447" s="239"/>
      <c r="C447" s="239"/>
      <c r="D447" s="239"/>
      <c r="E447" s="239"/>
      <c r="F447" s="239"/>
      <c r="G447" s="239"/>
      <c r="H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T447" s="239"/>
      <c r="U447" s="239"/>
      <c r="V447" s="239"/>
      <c r="W447" s="239"/>
      <c r="X447" s="239"/>
      <c r="Y447" s="239"/>
      <c r="Z447" s="239"/>
      <c r="AA447" s="239"/>
      <c r="AB447" s="239"/>
    </row>
    <row r="448" spans="1:28" ht="12.75">
      <c r="A448" s="238"/>
      <c r="B448" s="239"/>
      <c r="C448" s="239"/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T448" s="239"/>
      <c r="U448" s="239"/>
      <c r="V448" s="239"/>
      <c r="W448" s="239"/>
      <c r="X448" s="239"/>
      <c r="Y448" s="239"/>
      <c r="Z448" s="239"/>
      <c r="AA448" s="239"/>
      <c r="AB448" s="239"/>
    </row>
    <row r="449" spans="1:28" ht="12.75">
      <c r="A449" s="238"/>
      <c r="B449" s="239"/>
      <c r="C449" s="239"/>
      <c r="D449" s="239"/>
      <c r="E449" s="239"/>
      <c r="F449" s="239"/>
      <c r="G449" s="239"/>
      <c r="H449" s="239"/>
      <c r="I449" s="239"/>
      <c r="J449" s="239"/>
      <c r="K449" s="239"/>
      <c r="L449" s="239"/>
      <c r="M449" s="239"/>
      <c r="N449" s="239"/>
      <c r="O449" s="239"/>
      <c r="P449" s="239"/>
      <c r="Q449" s="239"/>
      <c r="R449" s="239"/>
      <c r="S449" s="239"/>
      <c r="T449" s="239"/>
      <c r="U449" s="239"/>
      <c r="V449" s="239"/>
      <c r="W449" s="239"/>
      <c r="X449" s="239"/>
      <c r="Y449" s="239"/>
      <c r="Z449" s="239"/>
      <c r="AA449" s="239"/>
      <c r="AB449" s="239"/>
    </row>
    <row r="450" spans="1:28" ht="12.75">
      <c r="A450" s="238"/>
      <c r="B450" s="239"/>
      <c r="C450" s="239"/>
      <c r="D450" s="239"/>
      <c r="E450" s="239"/>
      <c r="F450" s="239"/>
      <c r="G450" s="239"/>
      <c r="H450" s="239"/>
      <c r="I450" s="239"/>
      <c r="J450" s="239"/>
      <c r="K450" s="239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  <c r="Z450" s="239"/>
      <c r="AA450" s="239"/>
      <c r="AB450" s="239"/>
    </row>
    <row r="451" spans="1:28" ht="12.75">
      <c r="A451" s="238"/>
      <c r="B451" s="239"/>
      <c r="C451" s="239"/>
      <c r="D451" s="239"/>
      <c r="E451" s="239"/>
      <c r="F451" s="239"/>
      <c r="G451" s="239"/>
      <c r="H451" s="239"/>
      <c r="I451" s="239"/>
      <c r="J451" s="239"/>
      <c r="K451" s="239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  <c r="Z451" s="239"/>
      <c r="AA451" s="239"/>
      <c r="AB451" s="239"/>
    </row>
    <row r="452" spans="1:28" ht="12.75">
      <c r="A452" s="238"/>
      <c r="B452" s="239"/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  <c r="M452" s="239"/>
      <c r="N452" s="239"/>
      <c r="O452" s="239"/>
      <c r="P452" s="239"/>
      <c r="Q452" s="239"/>
      <c r="R452" s="239"/>
      <c r="S452" s="239"/>
      <c r="T452" s="239"/>
      <c r="U452" s="239"/>
      <c r="V452" s="239"/>
      <c r="W452" s="239"/>
      <c r="X452" s="239"/>
      <c r="Y452" s="239"/>
      <c r="Z452" s="239"/>
      <c r="AA452" s="239"/>
      <c r="AB452" s="239"/>
    </row>
    <row r="453" spans="1:28" ht="12.75">
      <c r="A453" s="238"/>
      <c r="B453" s="239"/>
      <c r="C453" s="239"/>
      <c r="D453" s="239"/>
      <c r="E453" s="239"/>
      <c r="F453" s="239"/>
      <c r="G453" s="239"/>
      <c r="H453" s="239"/>
      <c r="I453" s="239"/>
      <c r="J453" s="239"/>
      <c r="K453" s="239"/>
      <c r="L453" s="239"/>
      <c r="M453" s="239"/>
      <c r="N453" s="239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  <c r="Z453" s="239"/>
      <c r="AA453" s="239"/>
      <c r="AB453" s="239"/>
    </row>
    <row r="454" spans="1:28" ht="12.75">
      <c r="A454" s="238"/>
      <c r="B454" s="239"/>
      <c r="C454" s="239"/>
      <c r="D454" s="239"/>
      <c r="E454" s="239"/>
      <c r="F454" s="239"/>
      <c r="G454" s="239"/>
      <c r="H454" s="239"/>
      <c r="I454" s="239"/>
      <c r="J454" s="239"/>
      <c r="K454" s="239"/>
      <c r="L454" s="239"/>
      <c r="M454" s="239"/>
      <c r="N454" s="239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  <c r="Z454" s="239"/>
      <c r="AA454" s="239"/>
      <c r="AB454" s="239"/>
    </row>
    <row r="455" spans="1:28" ht="12.75">
      <c r="A455" s="238"/>
      <c r="B455" s="239"/>
      <c r="C455" s="239"/>
      <c r="D455" s="239"/>
      <c r="E455" s="239"/>
      <c r="F455" s="239"/>
      <c r="G455" s="239"/>
      <c r="H455" s="239"/>
      <c r="I455" s="239"/>
      <c r="J455" s="239"/>
      <c r="K455" s="239"/>
      <c r="L455" s="239"/>
      <c r="M455" s="239"/>
      <c r="N455" s="239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  <c r="Z455" s="239"/>
      <c r="AA455" s="239"/>
      <c r="AB455" s="239"/>
    </row>
    <row r="456" spans="1:28" ht="12.75">
      <c r="A456" s="238"/>
      <c r="B456" s="239"/>
      <c r="C456" s="239"/>
      <c r="D456" s="239"/>
      <c r="E456" s="239"/>
      <c r="F456" s="239"/>
      <c r="G456" s="239"/>
      <c r="H456" s="239"/>
      <c r="I456" s="239"/>
      <c r="J456" s="239"/>
      <c r="K456" s="239"/>
      <c r="L456" s="239"/>
      <c r="M456" s="239"/>
      <c r="N456" s="239"/>
      <c r="O456" s="239"/>
      <c r="P456" s="239"/>
      <c r="Q456" s="239"/>
      <c r="R456" s="239"/>
      <c r="S456" s="239"/>
      <c r="T456" s="239"/>
      <c r="U456" s="239"/>
      <c r="V456" s="239"/>
      <c r="W456" s="239"/>
      <c r="X456" s="239"/>
      <c r="Y456" s="239"/>
      <c r="Z456" s="239"/>
      <c r="AA456" s="239"/>
      <c r="AB456" s="239"/>
    </row>
    <row r="457" spans="1:28" ht="12.75">
      <c r="A457" s="238"/>
      <c r="B457" s="239"/>
      <c r="C457" s="239"/>
      <c r="D457" s="239"/>
      <c r="E457" s="239"/>
      <c r="F457" s="239"/>
      <c r="G457" s="239"/>
      <c r="H457" s="239"/>
      <c r="I457" s="239"/>
      <c r="J457" s="239"/>
      <c r="K457" s="239"/>
      <c r="L457" s="239"/>
      <c r="M457" s="239"/>
      <c r="N457" s="239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  <c r="Z457" s="239"/>
      <c r="AA457" s="239"/>
      <c r="AB457" s="239"/>
    </row>
    <row r="458" spans="1:28" ht="12.75">
      <c r="A458" s="238"/>
      <c r="B458" s="239"/>
      <c r="C458" s="239"/>
      <c r="D458" s="239"/>
      <c r="E458" s="239"/>
      <c r="F458" s="239"/>
      <c r="G458" s="239"/>
      <c r="H458" s="239"/>
      <c r="I458" s="239"/>
      <c r="J458" s="239"/>
      <c r="K458" s="239"/>
      <c r="L458" s="239"/>
      <c r="M458" s="239"/>
      <c r="N458" s="239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  <c r="Z458" s="239"/>
      <c r="AA458" s="239"/>
      <c r="AB458" s="239"/>
    </row>
    <row r="459" spans="1:28" ht="12.75">
      <c r="A459" s="238"/>
      <c r="B459" s="239"/>
      <c r="C459" s="239"/>
      <c r="D459" s="239"/>
      <c r="E459" s="239"/>
      <c r="F459" s="239"/>
      <c r="G459" s="239"/>
      <c r="H459" s="239"/>
      <c r="I459" s="239"/>
      <c r="J459" s="239"/>
      <c r="K459" s="239"/>
      <c r="L459" s="239"/>
      <c r="M459" s="239"/>
      <c r="N459" s="239"/>
      <c r="O459" s="239"/>
      <c r="P459" s="239"/>
      <c r="Q459" s="239"/>
      <c r="R459" s="239"/>
      <c r="S459" s="239"/>
      <c r="T459" s="239"/>
      <c r="U459" s="239"/>
      <c r="V459" s="239"/>
      <c r="W459" s="239"/>
      <c r="X459" s="239"/>
      <c r="Y459" s="239"/>
      <c r="Z459" s="239"/>
      <c r="AA459" s="239"/>
      <c r="AB459" s="239"/>
    </row>
    <row r="460" spans="1:28" ht="12.75">
      <c r="A460" s="238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239"/>
      <c r="M460" s="239"/>
      <c r="N460" s="239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  <c r="Z460" s="239"/>
      <c r="AA460" s="239"/>
      <c r="AB460" s="239"/>
    </row>
    <row r="461" spans="1:28" ht="12.75">
      <c r="A461" s="238"/>
      <c r="B461" s="239"/>
      <c r="C461" s="239"/>
      <c r="D461" s="239"/>
      <c r="E461" s="239"/>
      <c r="F461" s="239"/>
      <c r="G461" s="239"/>
      <c r="H461" s="239"/>
      <c r="I461" s="239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  <c r="AA461" s="239"/>
      <c r="AB461" s="239"/>
    </row>
    <row r="462" spans="1:28" ht="12.75">
      <c r="A462" s="238"/>
      <c r="B462" s="239"/>
      <c r="C462" s="239"/>
      <c r="D462" s="239"/>
      <c r="E462" s="239"/>
      <c r="F462" s="239"/>
      <c r="G462" s="239"/>
      <c r="H462" s="239"/>
      <c r="I462" s="239"/>
      <c r="J462" s="239"/>
      <c r="K462" s="239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  <c r="Z462" s="239"/>
      <c r="AA462" s="239"/>
      <c r="AB462" s="239"/>
    </row>
    <row r="463" spans="1:28" ht="12.75">
      <c r="A463" s="238"/>
      <c r="B463" s="239"/>
      <c r="C463" s="239"/>
      <c r="D463" s="239"/>
      <c r="E463" s="239"/>
      <c r="F463" s="239"/>
      <c r="G463" s="239"/>
      <c r="H463" s="239"/>
      <c r="I463" s="239"/>
      <c r="J463" s="239"/>
      <c r="K463" s="239"/>
      <c r="L463" s="239"/>
      <c r="M463" s="239"/>
      <c r="N463" s="239"/>
      <c r="O463" s="239"/>
      <c r="P463" s="239"/>
      <c r="Q463" s="239"/>
      <c r="R463" s="239"/>
      <c r="S463" s="239"/>
      <c r="T463" s="239"/>
      <c r="U463" s="239"/>
      <c r="V463" s="239"/>
      <c r="W463" s="239"/>
      <c r="X463" s="239"/>
      <c r="Y463" s="239"/>
      <c r="Z463" s="239"/>
      <c r="AA463" s="239"/>
      <c r="AB463" s="239"/>
    </row>
    <row r="464" spans="1:28" ht="12.75">
      <c r="A464" s="238"/>
      <c r="B464" s="239"/>
      <c r="C464" s="239"/>
      <c r="D464" s="239"/>
      <c r="E464" s="239"/>
      <c r="F464" s="239"/>
      <c r="G464" s="239"/>
      <c r="H464" s="239"/>
      <c r="I464" s="239"/>
      <c r="J464" s="239"/>
      <c r="K464" s="239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  <c r="AA464" s="239"/>
      <c r="AB464" s="239"/>
    </row>
    <row r="465" spans="1:28" ht="12.75">
      <c r="A465" s="238"/>
      <c r="B465" s="239"/>
      <c r="C465" s="239"/>
      <c r="D465" s="239"/>
      <c r="E465" s="239"/>
      <c r="F465" s="239"/>
      <c r="G465" s="239"/>
      <c r="H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39"/>
      <c r="Y465" s="239"/>
      <c r="Z465" s="239"/>
      <c r="AA465" s="239"/>
      <c r="AB465" s="239"/>
    </row>
    <row r="466" spans="1:28" ht="12.75">
      <c r="A466" s="238"/>
      <c r="B466" s="239"/>
      <c r="C466" s="239"/>
      <c r="D466" s="239"/>
      <c r="E466" s="239"/>
      <c r="F466" s="239"/>
      <c r="G466" s="239"/>
      <c r="H466" s="239"/>
      <c r="I466" s="239"/>
      <c r="J466" s="239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/>
      <c r="AA466" s="239"/>
      <c r="AB466" s="239"/>
    </row>
    <row r="467" spans="1:28" ht="12.75">
      <c r="A467" s="238"/>
      <c r="B467" s="239"/>
      <c r="C467" s="239"/>
      <c r="D467" s="239"/>
      <c r="E467" s="239"/>
      <c r="F467" s="239"/>
      <c r="G467" s="239"/>
      <c r="H467" s="239"/>
      <c r="I467" s="239"/>
      <c r="J467" s="239"/>
      <c r="K467" s="239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39"/>
      <c r="Y467" s="239"/>
      <c r="Z467" s="239"/>
      <c r="AA467" s="239"/>
      <c r="AB467" s="239"/>
    </row>
    <row r="468" spans="1:28" ht="12.75">
      <c r="A468" s="238"/>
      <c r="B468" s="239"/>
      <c r="C468" s="239"/>
      <c r="D468" s="239"/>
      <c r="E468" s="239"/>
      <c r="F468" s="239"/>
      <c r="G468" s="239"/>
      <c r="H468" s="239"/>
      <c r="I468" s="239"/>
      <c r="J468" s="239"/>
      <c r="K468" s="239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  <c r="W468" s="239"/>
      <c r="X468" s="239"/>
      <c r="Y468" s="239"/>
      <c r="Z468" s="239"/>
      <c r="AA468" s="239"/>
      <c r="AB468" s="239"/>
    </row>
    <row r="469" spans="1:28" ht="12.75">
      <c r="A469" s="238"/>
      <c r="B469" s="239"/>
      <c r="C469" s="239"/>
      <c r="D469" s="239"/>
      <c r="E469" s="239"/>
      <c r="F469" s="239"/>
      <c r="G469" s="239"/>
      <c r="H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  <c r="W469" s="239"/>
      <c r="X469" s="239"/>
      <c r="Y469" s="239"/>
      <c r="Z469" s="239"/>
      <c r="AA469" s="239"/>
      <c r="AB469" s="239"/>
    </row>
    <row r="470" spans="1:28" ht="12.75">
      <c r="A470" s="238"/>
      <c r="B470" s="239"/>
      <c r="C470" s="239"/>
      <c r="D470" s="239"/>
      <c r="E470" s="239"/>
      <c r="F470" s="239"/>
      <c r="G470" s="239"/>
      <c r="H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/>
      <c r="AA470" s="239"/>
      <c r="AB470" s="239"/>
    </row>
    <row r="471" spans="1:28" ht="12.75">
      <c r="A471" s="238"/>
      <c r="B471" s="239"/>
      <c r="C471" s="239"/>
      <c r="D471" s="239"/>
      <c r="E471" s="239"/>
      <c r="F471" s="239"/>
      <c r="G471" s="239"/>
      <c r="H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39"/>
      <c r="X471" s="239"/>
      <c r="Y471" s="239"/>
      <c r="Z471" s="239"/>
      <c r="AA471" s="239"/>
      <c r="AB471" s="239"/>
    </row>
    <row r="472" spans="1:28" ht="12.75">
      <c r="A472" s="238"/>
      <c r="B472" s="239"/>
      <c r="C472" s="239"/>
      <c r="D472" s="239"/>
      <c r="E472" s="239"/>
      <c r="F472" s="239"/>
      <c r="G472" s="239"/>
      <c r="H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9"/>
      <c r="X472" s="239"/>
      <c r="Y472" s="239"/>
      <c r="Z472" s="239"/>
      <c r="AA472" s="239"/>
      <c r="AB472" s="239"/>
    </row>
    <row r="473" spans="1:28" ht="12.75">
      <c r="A473" s="238"/>
      <c r="B473" s="239"/>
      <c r="C473" s="239"/>
      <c r="D473" s="239"/>
      <c r="E473" s="239"/>
      <c r="F473" s="239"/>
      <c r="G473" s="239"/>
      <c r="H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  <c r="AA473" s="239"/>
      <c r="AB473" s="239"/>
    </row>
    <row r="474" spans="1:28" ht="12.75">
      <c r="A474" s="238"/>
      <c r="B474" s="239"/>
      <c r="C474" s="239"/>
      <c r="D474" s="239"/>
      <c r="E474" s="239"/>
      <c r="F474" s="239"/>
      <c r="G474" s="239"/>
      <c r="H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9"/>
      <c r="X474" s="239"/>
      <c r="Y474" s="239"/>
      <c r="Z474" s="239"/>
      <c r="AA474" s="239"/>
      <c r="AB474" s="239"/>
    </row>
    <row r="475" spans="1:28" ht="12.75">
      <c r="A475" s="238"/>
      <c r="B475" s="239"/>
      <c r="C475" s="239"/>
      <c r="D475" s="239"/>
      <c r="E475" s="239"/>
      <c r="F475" s="239"/>
      <c r="G475" s="239"/>
      <c r="H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U475" s="239"/>
      <c r="V475" s="239"/>
      <c r="W475" s="239"/>
      <c r="X475" s="239"/>
      <c r="Y475" s="239"/>
      <c r="Z475" s="239"/>
      <c r="AA475" s="239"/>
      <c r="AB475" s="239"/>
    </row>
    <row r="476" spans="1:28" ht="12.75">
      <c r="A476" s="238"/>
      <c r="B476" s="239"/>
      <c r="C476" s="239"/>
      <c r="D476" s="239"/>
      <c r="E476" s="239"/>
      <c r="F476" s="239"/>
      <c r="G476" s="239"/>
      <c r="H476" s="239"/>
      <c r="I476" s="239"/>
      <c r="J476" s="239"/>
      <c r="K476" s="239"/>
      <c r="L476" s="239"/>
      <c r="M476" s="239"/>
      <c r="N476" s="239"/>
      <c r="O476" s="239"/>
      <c r="P476" s="239"/>
      <c r="Q476" s="239"/>
      <c r="R476" s="239"/>
      <c r="S476" s="239"/>
      <c r="T476" s="239"/>
      <c r="U476" s="239"/>
      <c r="V476" s="239"/>
      <c r="W476" s="239"/>
      <c r="X476" s="239"/>
      <c r="Y476" s="239"/>
      <c r="Z476" s="239"/>
      <c r="AA476" s="239"/>
      <c r="AB476" s="239"/>
    </row>
    <row r="477" spans="1:28" ht="12.75">
      <c r="A477" s="238"/>
      <c r="B477" s="239"/>
      <c r="C477" s="239"/>
      <c r="D477" s="239"/>
      <c r="E477" s="239"/>
      <c r="F477" s="239"/>
      <c r="G477" s="239"/>
      <c r="H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U477" s="239"/>
      <c r="V477" s="239"/>
      <c r="W477" s="239"/>
      <c r="X477" s="239"/>
      <c r="Y477" s="239"/>
      <c r="Z477" s="239"/>
      <c r="AA477" s="239"/>
      <c r="AB477" s="239"/>
    </row>
    <row r="478" spans="1:28" ht="12.75">
      <c r="A478" s="238"/>
      <c r="B478" s="239"/>
      <c r="C478" s="239"/>
      <c r="D478" s="239"/>
      <c r="E478" s="239"/>
      <c r="F478" s="239"/>
      <c r="G478" s="239"/>
      <c r="H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U478" s="239"/>
      <c r="V478" s="239"/>
      <c r="W478" s="239"/>
      <c r="X478" s="239"/>
      <c r="Y478" s="239"/>
      <c r="Z478" s="239"/>
      <c r="AA478" s="239"/>
      <c r="AB478" s="239"/>
    </row>
    <row r="479" spans="1:28" ht="12.75">
      <c r="A479" s="238"/>
      <c r="B479" s="239"/>
      <c r="C479" s="239"/>
      <c r="D479" s="239"/>
      <c r="E479" s="239"/>
      <c r="F479" s="239"/>
      <c r="G479" s="239"/>
      <c r="H479" s="239"/>
      <c r="I479" s="239"/>
      <c r="J479" s="239"/>
      <c r="K479" s="239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39"/>
      <c r="X479" s="239"/>
      <c r="Y479" s="239"/>
      <c r="Z479" s="239"/>
      <c r="AA479" s="239"/>
      <c r="AB479" s="239"/>
    </row>
    <row r="480" spans="1:28" ht="12.75">
      <c r="A480" s="238"/>
      <c r="B480" s="239"/>
      <c r="C480" s="239"/>
      <c r="D480" s="239"/>
      <c r="E480" s="239"/>
      <c r="F480" s="239"/>
      <c r="G480" s="239"/>
      <c r="H480" s="239"/>
      <c r="I480" s="239"/>
      <c r="J480" s="239"/>
      <c r="K480" s="239"/>
      <c r="L480" s="239"/>
      <c r="M480" s="239"/>
      <c r="N480" s="239"/>
      <c r="O480" s="239"/>
      <c r="P480" s="239"/>
      <c r="Q480" s="239"/>
      <c r="R480" s="239"/>
      <c r="S480" s="239"/>
      <c r="T480" s="239"/>
      <c r="U480" s="239"/>
      <c r="V480" s="239"/>
      <c r="W480" s="239"/>
      <c r="X480" s="239"/>
      <c r="Y480" s="239"/>
      <c r="Z480" s="239"/>
      <c r="AA480" s="239"/>
      <c r="AB480" s="239"/>
    </row>
    <row r="481" spans="1:28" ht="12.75">
      <c r="A481" s="238"/>
      <c r="B481" s="239"/>
      <c r="C481" s="239"/>
      <c r="D481" s="239"/>
      <c r="E481" s="239"/>
      <c r="F481" s="239"/>
      <c r="G481" s="239"/>
      <c r="H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U481" s="239"/>
      <c r="V481" s="239"/>
      <c r="W481" s="239"/>
      <c r="X481" s="239"/>
      <c r="Y481" s="239"/>
      <c r="Z481" s="239"/>
      <c r="AA481" s="239"/>
      <c r="AB481" s="239"/>
    </row>
    <row r="482" spans="1:28" ht="12.75">
      <c r="A482" s="238"/>
      <c r="B482" s="239"/>
      <c r="C482" s="239"/>
      <c r="D482" s="239"/>
      <c r="E482" s="239"/>
      <c r="F482" s="239"/>
      <c r="G482" s="239"/>
      <c r="H482" s="239"/>
      <c r="I482" s="239"/>
      <c r="J482" s="239"/>
      <c r="K482" s="239"/>
      <c r="L482" s="239"/>
      <c r="M482" s="239"/>
      <c r="N482" s="239"/>
      <c r="O482" s="239"/>
      <c r="P482" s="239"/>
      <c r="Q482" s="239"/>
      <c r="R482" s="239"/>
      <c r="S482" s="239"/>
      <c r="T482" s="239"/>
      <c r="U482" s="239"/>
      <c r="V482" s="239"/>
      <c r="W482" s="239"/>
      <c r="X482" s="239"/>
      <c r="Y482" s="239"/>
      <c r="Z482" s="239"/>
      <c r="AA482" s="239"/>
      <c r="AB482" s="239"/>
    </row>
    <row r="483" spans="1:28" ht="12.75">
      <c r="A483" s="238"/>
      <c r="B483" s="239"/>
      <c r="C483" s="239"/>
      <c r="D483" s="239"/>
      <c r="E483" s="239"/>
      <c r="F483" s="239"/>
      <c r="G483" s="239"/>
      <c r="H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U483" s="239"/>
      <c r="V483" s="239"/>
      <c r="W483" s="239"/>
      <c r="X483" s="239"/>
      <c r="Y483" s="239"/>
      <c r="Z483" s="239"/>
      <c r="AA483" s="239"/>
      <c r="AB483" s="239"/>
    </row>
    <row r="484" spans="1:28" ht="12.75">
      <c r="A484" s="238"/>
      <c r="B484" s="239"/>
      <c r="C484" s="239"/>
      <c r="D484" s="239"/>
      <c r="E484" s="239"/>
      <c r="F484" s="239"/>
      <c r="G484" s="239"/>
      <c r="H484" s="239"/>
      <c r="I484" s="239"/>
      <c r="J484" s="239"/>
      <c r="K484" s="239"/>
      <c r="L484" s="239"/>
      <c r="M484" s="239"/>
      <c r="N484" s="239"/>
      <c r="O484" s="239"/>
      <c r="P484" s="239"/>
      <c r="Q484" s="239"/>
      <c r="R484" s="239"/>
      <c r="S484" s="239"/>
      <c r="T484" s="239"/>
      <c r="U484" s="239"/>
      <c r="V484" s="239"/>
      <c r="W484" s="239"/>
      <c r="X484" s="239"/>
      <c r="Y484" s="239"/>
      <c r="Z484" s="239"/>
      <c r="AA484" s="239"/>
      <c r="AB484" s="239"/>
    </row>
    <row r="485" spans="1:28" ht="12.75">
      <c r="A485" s="238"/>
      <c r="B485" s="239"/>
      <c r="C485" s="239"/>
      <c r="D485" s="239"/>
      <c r="E485" s="239"/>
      <c r="F485" s="239"/>
      <c r="G485" s="239"/>
      <c r="H485" s="239"/>
      <c r="I485" s="239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9"/>
      <c r="X485" s="239"/>
      <c r="Y485" s="239"/>
      <c r="Z485" s="239"/>
      <c r="AA485" s="239"/>
      <c r="AB485" s="239"/>
    </row>
    <row r="486" spans="1:28" ht="12.75">
      <c r="A486" s="238"/>
      <c r="B486" s="239"/>
      <c r="C486" s="239"/>
      <c r="D486" s="239"/>
      <c r="E486" s="239"/>
      <c r="F486" s="239"/>
      <c r="G486" s="239"/>
      <c r="H486" s="239"/>
      <c r="I486" s="239"/>
      <c r="J486" s="239"/>
      <c r="K486" s="239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39"/>
      <c r="Z486" s="239"/>
      <c r="AA486" s="239"/>
      <c r="AB486" s="239"/>
    </row>
    <row r="487" spans="1:28" ht="12.75">
      <c r="A487" s="238"/>
      <c r="B487" s="239"/>
      <c r="C487" s="239"/>
      <c r="D487" s="239"/>
      <c r="E487" s="239"/>
      <c r="F487" s="239"/>
      <c r="G487" s="239"/>
      <c r="H487" s="239"/>
      <c r="I487" s="239"/>
      <c r="J487" s="239"/>
      <c r="K487" s="239"/>
      <c r="L487" s="239"/>
      <c r="M487" s="239"/>
      <c r="N487" s="239"/>
      <c r="O487" s="239"/>
      <c r="P487" s="239"/>
      <c r="Q487" s="239"/>
      <c r="R487" s="239"/>
      <c r="S487" s="239"/>
      <c r="T487" s="239"/>
      <c r="U487" s="239"/>
      <c r="V487" s="239"/>
      <c r="W487" s="239"/>
      <c r="X487" s="239"/>
      <c r="Y487" s="239"/>
      <c r="Z487" s="239"/>
      <c r="AA487" s="239"/>
      <c r="AB487" s="239"/>
    </row>
    <row r="488" spans="1:28" ht="12.75">
      <c r="A488" s="238"/>
      <c r="B488" s="239"/>
      <c r="C488" s="239"/>
      <c r="D488" s="239"/>
      <c r="E488" s="239"/>
      <c r="F488" s="239"/>
      <c r="G488" s="239"/>
      <c r="H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T488" s="239"/>
      <c r="U488" s="239"/>
      <c r="V488" s="239"/>
      <c r="W488" s="239"/>
      <c r="X488" s="239"/>
      <c r="Y488" s="239"/>
      <c r="Z488" s="239"/>
      <c r="AA488" s="239"/>
      <c r="AB488" s="239"/>
    </row>
    <row r="489" spans="1:28" ht="12.75">
      <c r="A489" s="238"/>
      <c r="B489" s="239"/>
      <c r="C489" s="239"/>
      <c r="D489" s="239"/>
      <c r="E489" s="239"/>
      <c r="F489" s="239"/>
      <c r="G489" s="239"/>
      <c r="H489" s="239"/>
      <c r="I489" s="239"/>
      <c r="J489" s="239"/>
      <c r="K489" s="239"/>
      <c r="L489" s="239"/>
      <c r="M489" s="239"/>
      <c r="N489" s="239"/>
      <c r="O489" s="239"/>
      <c r="P489" s="239"/>
      <c r="Q489" s="239"/>
      <c r="R489" s="239"/>
      <c r="S489" s="239"/>
      <c r="T489" s="239"/>
      <c r="U489" s="239"/>
      <c r="V489" s="239"/>
      <c r="W489" s="239"/>
      <c r="X489" s="239"/>
      <c r="Y489" s="239"/>
      <c r="Z489" s="239"/>
      <c r="AA489" s="239"/>
      <c r="AB489" s="239"/>
    </row>
    <row r="490" spans="1:28" ht="12.75">
      <c r="A490" s="238"/>
      <c r="B490" s="239"/>
      <c r="C490" s="239"/>
      <c r="D490" s="239"/>
      <c r="E490" s="239"/>
      <c r="F490" s="239"/>
      <c r="G490" s="239"/>
      <c r="H490" s="239"/>
      <c r="I490" s="239"/>
      <c r="J490" s="239"/>
      <c r="K490" s="239"/>
      <c r="L490" s="239"/>
      <c r="M490" s="239"/>
      <c r="N490" s="239"/>
      <c r="O490" s="239"/>
      <c r="P490" s="239"/>
      <c r="Q490" s="239"/>
      <c r="R490" s="239"/>
      <c r="S490" s="239"/>
      <c r="T490" s="239"/>
      <c r="U490" s="239"/>
      <c r="V490" s="239"/>
      <c r="W490" s="239"/>
      <c r="X490" s="239"/>
      <c r="Y490" s="239"/>
      <c r="Z490" s="239"/>
      <c r="AA490" s="239"/>
      <c r="AB490" s="239"/>
    </row>
    <row r="491" spans="1:28" ht="12.75">
      <c r="A491" s="238"/>
      <c r="B491" s="239"/>
      <c r="C491" s="239"/>
      <c r="D491" s="239"/>
      <c r="E491" s="239"/>
      <c r="F491" s="239"/>
      <c r="G491" s="239"/>
      <c r="H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  <c r="Z491" s="239"/>
      <c r="AA491" s="239"/>
      <c r="AB491" s="239"/>
    </row>
    <row r="492" spans="1:28" ht="12.75">
      <c r="A492" s="238"/>
      <c r="B492" s="239"/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  <c r="Z492" s="239"/>
      <c r="AA492" s="239"/>
      <c r="AB492" s="239"/>
    </row>
    <row r="493" spans="1:28" ht="12.75">
      <c r="A493" s="238"/>
      <c r="B493" s="239"/>
      <c r="C493" s="239"/>
      <c r="D493" s="239"/>
      <c r="E493" s="239"/>
      <c r="F493" s="239"/>
      <c r="G493" s="239"/>
      <c r="H493" s="239"/>
      <c r="I493" s="239"/>
      <c r="J493" s="239"/>
      <c r="K493" s="239"/>
      <c r="L493" s="239"/>
      <c r="M493" s="239"/>
      <c r="N493" s="239"/>
      <c r="O493" s="239"/>
      <c r="P493" s="239"/>
      <c r="Q493" s="239"/>
      <c r="R493" s="239"/>
      <c r="S493" s="239"/>
      <c r="T493" s="239"/>
      <c r="U493" s="239"/>
      <c r="V493" s="239"/>
      <c r="W493" s="239"/>
      <c r="X493" s="239"/>
      <c r="Y493" s="239"/>
      <c r="Z493" s="239"/>
      <c r="AA493" s="239"/>
      <c r="AB493" s="239"/>
    </row>
    <row r="494" spans="1:28" ht="12.75">
      <c r="A494" s="238"/>
      <c r="B494" s="239"/>
      <c r="C494" s="239"/>
      <c r="D494" s="239"/>
      <c r="E494" s="239"/>
      <c r="F494" s="239"/>
      <c r="G494" s="239"/>
      <c r="H494" s="239"/>
      <c r="I494" s="239"/>
      <c r="J494" s="239"/>
      <c r="K494" s="239"/>
      <c r="L494" s="239"/>
      <c r="M494" s="239"/>
      <c r="N494" s="239"/>
      <c r="O494" s="239"/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  <c r="Z494" s="239"/>
      <c r="AA494" s="239"/>
      <c r="AB494" s="239"/>
    </row>
    <row r="495" spans="1:28" ht="12.75">
      <c r="A495" s="238"/>
      <c r="B495" s="239"/>
      <c r="C495" s="239"/>
      <c r="D495" s="239"/>
      <c r="E495" s="239"/>
      <c r="F495" s="239"/>
      <c r="G495" s="239"/>
      <c r="H495" s="239"/>
      <c r="I495" s="239"/>
      <c r="J495" s="239"/>
      <c r="K495" s="239"/>
      <c r="L495" s="239"/>
      <c r="M495" s="239"/>
      <c r="N495" s="239"/>
      <c r="O495" s="239"/>
      <c r="P495" s="239"/>
      <c r="Q495" s="239"/>
      <c r="R495" s="239"/>
      <c r="S495" s="239"/>
      <c r="T495" s="239"/>
      <c r="U495" s="239"/>
      <c r="V495" s="239"/>
      <c r="W495" s="239"/>
      <c r="X495" s="239"/>
      <c r="Y495" s="239"/>
      <c r="Z495" s="239"/>
      <c r="AA495" s="239"/>
      <c r="AB495" s="239"/>
    </row>
    <row r="496" spans="1:28" ht="12.75">
      <c r="A496" s="238"/>
      <c r="B496" s="239"/>
      <c r="C496" s="239"/>
      <c r="D496" s="239"/>
      <c r="E496" s="239"/>
      <c r="F496" s="239"/>
      <c r="G496" s="239"/>
      <c r="H496" s="239"/>
      <c r="I496" s="239"/>
      <c r="J496" s="239"/>
      <c r="K496" s="239"/>
      <c r="L496" s="239"/>
      <c r="M496" s="239"/>
      <c r="N496" s="239"/>
      <c r="O496" s="239"/>
      <c r="P496" s="239"/>
      <c r="Q496" s="239"/>
      <c r="R496" s="239"/>
      <c r="S496" s="239"/>
      <c r="T496" s="239"/>
      <c r="U496" s="239"/>
      <c r="V496" s="239"/>
      <c r="W496" s="239"/>
      <c r="X496" s="239"/>
      <c r="Y496" s="239"/>
      <c r="Z496" s="239"/>
      <c r="AA496" s="239"/>
      <c r="AB496" s="239"/>
    </row>
    <row r="497" spans="1:28" ht="12.75">
      <c r="A497" s="238"/>
      <c r="B497" s="239"/>
      <c r="C497" s="239"/>
      <c r="D497" s="239"/>
      <c r="E497" s="239"/>
      <c r="F497" s="239"/>
      <c r="G497" s="239"/>
      <c r="H497" s="239"/>
      <c r="I497" s="239"/>
      <c r="J497" s="239"/>
      <c r="K497" s="239"/>
      <c r="L497" s="239"/>
      <c r="M497" s="239"/>
      <c r="N497" s="239"/>
      <c r="O497" s="239"/>
      <c r="P497" s="239"/>
      <c r="Q497" s="239"/>
      <c r="R497" s="239"/>
      <c r="S497" s="239"/>
      <c r="T497" s="239"/>
      <c r="U497" s="239"/>
      <c r="V497" s="239"/>
      <c r="W497" s="239"/>
      <c r="X497" s="239"/>
      <c r="Y497" s="239"/>
      <c r="Z497" s="239"/>
      <c r="AA497" s="239"/>
      <c r="AB497" s="239"/>
    </row>
    <row r="498" spans="1:28" ht="12.75">
      <c r="A498" s="238"/>
      <c r="B498" s="239"/>
      <c r="C498" s="239"/>
      <c r="D498" s="239"/>
      <c r="E498" s="239"/>
      <c r="F498" s="239"/>
      <c r="G498" s="239"/>
      <c r="H498" s="239"/>
      <c r="I498" s="239"/>
      <c r="J498" s="239"/>
      <c r="K498" s="239"/>
      <c r="L498" s="239"/>
      <c r="M498" s="239"/>
      <c r="N498" s="239"/>
      <c r="O498" s="239"/>
      <c r="P498" s="239"/>
      <c r="Q498" s="239"/>
      <c r="R498" s="239"/>
      <c r="S498" s="239"/>
      <c r="T498" s="239"/>
      <c r="U498" s="239"/>
      <c r="V498" s="239"/>
      <c r="W498" s="239"/>
      <c r="X498" s="239"/>
      <c r="Y498" s="239"/>
      <c r="Z498" s="239"/>
      <c r="AA498" s="239"/>
      <c r="AB498" s="239"/>
    </row>
    <row r="499" spans="1:28" ht="12.75">
      <c r="A499" s="238"/>
      <c r="B499" s="239"/>
      <c r="C499" s="239"/>
      <c r="D499" s="239"/>
      <c r="E499" s="239"/>
      <c r="F499" s="239"/>
      <c r="G499" s="239"/>
      <c r="H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T499" s="239"/>
      <c r="U499" s="239"/>
      <c r="V499" s="239"/>
      <c r="W499" s="239"/>
      <c r="X499" s="239"/>
      <c r="Y499" s="239"/>
      <c r="Z499" s="239"/>
      <c r="AA499" s="239"/>
      <c r="AB499" s="239"/>
    </row>
    <row r="500" spans="1:28" ht="12.75">
      <c r="A500" s="238"/>
      <c r="B500" s="239"/>
      <c r="C500" s="239"/>
      <c r="D500" s="239"/>
      <c r="E500" s="239"/>
      <c r="F500" s="239"/>
      <c r="G500" s="239"/>
      <c r="H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T500" s="239"/>
      <c r="U500" s="239"/>
      <c r="V500" s="239"/>
      <c r="W500" s="239"/>
      <c r="X500" s="239"/>
      <c r="Y500" s="239"/>
      <c r="Z500" s="239"/>
      <c r="AA500" s="239"/>
      <c r="AB500" s="239"/>
    </row>
    <row r="501" spans="1:28" ht="12.75">
      <c r="A501" s="238"/>
      <c r="B501" s="239"/>
      <c r="C501" s="239"/>
      <c r="D501" s="239"/>
      <c r="E501" s="239"/>
      <c r="F501" s="239"/>
      <c r="G501" s="239"/>
      <c r="H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T501" s="239"/>
      <c r="U501" s="239"/>
      <c r="V501" s="239"/>
      <c r="W501" s="239"/>
      <c r="X501" s="239"/>
      <c r="Y501" s="239"/>
      <c r="Z501" s="239"/>
      <c r="AA501" s="239"/>
      <c r="AB501" s="239"/>
    </row>
    <row r="502" spans="1:28" ht="12.75">
      <c r="A502" s="238"/>
      <c r="B502" s="239"/>
      <c r="C502" s="239"/>
      <c r="D502" s="239"/>
      <c r="E502" s="239"/>
      <c r="F502" s="239"/>
      <c r="G502" s="239"/>
      <c r="H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T502" s="239"/>
      <c r="U502" s="239"/>
      <c r="V502" s="239"/>
      <c r="W502" s="239"/>
      <c r="X502" s="239"/>
      <c r="Y502" s="239"/>
      <c r="Z502" s="239"/>
      <c r="AA502" s="239"/>
      <c r="AB502" s="239"/>
    </row>
    <row r="503" spans="1:28" ht="12.75">
      <c r="A503" s="238"/>
      <c r="B503" s="239"/>
      <c r="C503" s="239"/>
      <c r="D503" s="239"/>
      <c r="E503" s="239"/>
      <c r="F503" s="239"/>
      <c r="G503" s="239"/>
      <c r="H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T503" s="239"/>
      <c r="U503" s="239"/>
      <c r="V503" s="239"/>
      <c r="W503" s="239"/>
      <c r="X503" s="239"/>
      <c r="Y503" s="239"/>
      <c r="Z503" s="239"/>
      <c r="AA503" s="239"/>
      <c r="AB503" s="239"/>
    </row>
    <row r="504" spans="1:28" ht="12.75">
      <c r="A504" s="238"/>
      <c r="B504" s="239"/>
      <c r="C504" s="239"/>
      <c r="D504" s="239"/>
      <c r="E504" s="239"/>
      <c r="F504" s="239"/>
      <c r="G504" s="239"/>
      <c r="H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T504" s="239"/>
      <c r="U504" s="239"/>
      <c r="V504" s="239"/>
      <c r="W504" s="239"/>
      <c r="X504" s="239"/>
      <c r="Y504" s="239"/>
      <c r="Z504" s="239"/>
      <c r="AA504" s="239"/>
      <c r="AB504" s="239"/>
    </row>
    <row r="505" spans="1:28" ht="12.75">
      <c r="A505" s="238"/>
      <c r="B505" s="239"/>
      <c r="C505" s="239"/>
      <c r="D505" s="239"/>
      <c r="E505" s="239"/>
      <c r="F505" s="239"/>
      <c r="G505" s="239"/>
      <c r="H505" s="239"/>
      <c r="I505" s="239"/>
      <c r="J505" s="239"/>
      <c r="K505" s="239"/>
      <c r="L505" s="239"/>
      <c r="M505" s="239"/>
      <c r="N505" s="239"/>
      <c r="O505" s="239"/>
      <c r="P505" s="239"/>
      <c r="Q505" s="239"/>
      <c r="R505" s="239"/>
      <c r="S505" s="239"/>
      <c r="T505" s="239"/>
      <c r="U505" s="239"/>
      <c r="V505" s="239"/>
      <c r="W505" s="239"/>
      <c r="X505" s="239"/>
      <c r="Y505" s="239"/>
      <c r="Z505" s="239"/>
      <c r="AA505" s="239"/>
      <c r="AB505" s="239"/>
    </row>
    <row r="506" spans="1:28" ht="12.75">
      <c r="A506" s="238"/>
      <c r="B506" s="239"/>
      <c r="C506" s="239"/>
      <c r="D506" s="239"/>
      <c r="E506" s="239"/>
      <c r="F506" s="239"/>
      <c r="G506" s="239"/>
      <c r="H506" s="239"/>
      <c r="I506" s="239"/>
      <c r="J506" s="239"/>
      <c r="K506" s="239"/>
      <c r="L506" s="239"/>
      <c r="M506" s="239"/>
      <c r="N506" s="239"/>
      <c r="O506" s="239"/>
      <c r="P506" s="239"/>
      <c r="Q506" s="239"/>
      <c r="R506" s="239"/>
      <c r="S506" s="239"/>
      <c r="T506" s="239"/>
      <c r="U506" s="239"/>
      <c r="V506" s="239"/>
      <c r="W506" s="239"/>
      <c r="X506" s="239"/>
      <c r="Y506" s="239"/>
      <c r="Z506" s="239"/>
      <c r="AA506" s="239"/>
      <c r="AB506" s="239"/>
    </row>
    <row r="507" spans="1:28" ht="12.75">
      <c r="A507" s="238"/>
      <c r="B507" s="239"/>
      <c r="C507" s="239"/>
      <c r="D507" s="239"/>
      <c r="E507" s="239"/>
      <c r="F507" s="239"/>
      <c r="G507" s="239"/>
      <c r="H507" s="239"/>
      <c r="I507" s="239"/>
      <c r="J507" s="239"/>
      <c r="K507" s="239"/>
      <c r="L507" s="239"/>
      <c r="M507" s="239"/>
      <c r="N507" s="239"/>
      <c r="O507" s="239"/>
      <c r="P507" s="239"/>
      <c r="Q507" s="239"/>
      <c r="R507" s="239"/>
      <c r="S507" s="239"/>
      <c r="T507" s="239"/>
      <c r="U507" s="239"/>
      <c r="V507" s="239"/>
      <c r="W507" s="239"/>
      <c r="X507" s="239"/>
      <c r="Y507" s="239"/>
      <c r="Z507" s="239"/>
      <c r="AA507" s="239"/>
      <c r="AB507" s="239"/>
    </row>
    <row r="508" spans="1:28" ht="12.75">
      <c r="A508" s="238"/>
      <c r="B508" s="239"/>
      <c r="C508" s="239"/>
      <c r="D508" s="239"/>
      <c r="E508" s="239"/>
      <c r="F508" s="239"/>
      <c r="G508" s="239"/>
      <c r="H508" s="239"/>
      <c r="I508" s="239"/>
      <c r="J508" s="239"/>
      <c r="K508" s="239"/>
      <c r="L508" s="239"/>
      <c r="M508" s="239"/>
      <c r="N508" s="239"/>
      <c r="O508" s="239"/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  <c r="Z508" s="239"/>
      <c r="AA508" s="239"/>
      <c r="AB508" s="239"/>
    </row>
    <row r="509" spans="1:28" ht="12.75">
      <c r="A509" s="238"/>
      <c r="B509" s="239"/>
      <c r="C509" s="239"/>
      <c r="D509" s="239"/>
      <c r="E509" s="239"/>
      <c r="F509" s="239"/>
      <c r="G509" s="239"/>
      <c r="H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U509" s="239"/>
      <c r="V509" s="239"/>
      <c r="W509" s="239"/>
      <c r="X509" s="239"/>
      <c r="Y509" s="239"/>
      <c r="Z509" s="239"/>
      <c r="AA509" s="239"/>
      <c r="AB509" s="239"/>
    </row>
    <row r="510" spans="1:28" ht="12.75">
      <c r="A510" s="238"/>
      <c r="B510" s="239"/>
      <c r="C510" s="239"/>
      <c r="D510" s="239"/>
      <c r="E510" s="239"/>
      <c r="F510" s="239"/>
      <c r="G510" s="239"/>
      <c r="H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U510" s="239"/>
      <c r="V510" s="239"/>
      <c r="W510" s="239"/>
      <c r="X510" s="239"/>
      <c r="Y510" s="239"/>
      <c r="Z510" s="239"/>
      <c r="AA510" s="239"/>
      <c r="AB510" s="239"/>
    </row>
    <row r="511" spans="1:28" ht="12.75">
      <c r="A511" s="238"/>
      <c r="B511" s="239"/>
      <c r="C511" s="239"/>
      <c r="D511" s="239"/>
      <c r="E511" s="239"/>
      <c r="F511" s="239"/>
      <c r="G511" s="239"/>
      <c r="H511" s="239"/>
      <c r="I511" s="239"/>
      <c r="J511" s="239"/>
      <c r="K511" s="239"/>
      <c r="L511" s="239"/>
      <c r="M511" s="239"/>
      <c r="N511" s="239"/>
      <c r="O511" s="239"/>
      <c r="P511" s="239"/>
      <c r="Q511" s="239"/>
      <c r="R511" s="239"/>
      <c r="S511" s="239"/>
      <c r="T511" s="239"/>
      <c r="U511" s="239"/>
      <c r="V511" s="239"/>
      <c r="W511" s="239"/>
      <c r="X511" s="239"/>
      <c r="Y511" s="239"/>
      <c r="Z511" s="239"/>
      <c r="AA511" s="239"/>
      <c r="AB511" s="239"/>
    </row>
    <row r="512" spans="1:28" ht="12.75">
      <c r="A512" s="238"/>
      <c r="B512" s="239"/>
      <c r="C512" s="239"/>
      <c r="D512" s="239"/>
      <c r="E512" s="239"/>
      <c r="F512" s="239"/>
      <c r="G512" s="239"/>
      <c r="H512" s="239"/>
      <c r="I512" s="239"/>
      <c r="J512" s="239"/>
      <c r="K512" s="239"/>
      <c r="L512" s="239"/>
      <c r="M512" s="239"/>
      <c r="N512" s="239"/>
      <c r="O512" s="239"/>
      <c r="P512" s="239"/>
      <c r="Q512" s="239"/>
      <c r="R512" s="239"/>
      <c r="S512" s="239"/>
      <c r="T512" s="239"/>
      <c r="U512" s="239"/>
      <c r="V512" s="239"/>
      <c r="W512" s="239"/>
      <c r="X512" s="239"/>
      <c r="Y512" s="239"/>
      <c r="Z512" s="239"/>
      <c r="AA512" s="239"/>
      <c r="AB512" s="239"/>
    </row>
    <row r="513" spans="1:28" ht="12.75">
      <c r="A513" s="238"/>
      <c r="B513" s="239"/>
      <c r="C513" s="239"/>
      <c r="D513" s="239"/>
      <c r="E513" s="239"/>
      <c r="F513" s="239"/>
      <c r="G513" s="239"/>
      <c r="H513" s="239"/>
      <c r="I513" s="239"/>
      <c r="J513" s="239"/>
      <c r="K513" s="239"/>
      <c r="L513" s="239"/>
      <c r="M513" s="239"/>
      <c r="N513" s="239"/>
      <c r="O513" s="239"/>
      <c r="P513" s="239"/>
      <c r="Q513" s="239"/>
      <c r="R513" s="239"/>
      <c r="S513" s="239"/>
      <c r="T513" s="239"/>
      <c r="U513" s="239"/>
      <c r="V513" s="239"/>
      <c r="W513" s="239"/>
      <c r="X513" s="239"/>
      <c r="Y513" s="239"/>
      <c r="Z513" s="239"/>
      <c r="AA513" s="239"/>
      <c r="AB513" s="239"/>
    </row>
    <row r="514" spans="1:28" ht="12.75">
      <c r="A514" s="238"/>
      <c r="B514" s="239"/>
      <c r="C514" s="239"/>
      <c r="D514" s="239"/>
      <c r="E514" s="239"/>
      <c r="F514" s="239"/>
      <c r="G514" s="239"/>
      <c r="H514" s="239"/>
      <c r="I514" s="239"/>
      <c r="J514" s="239"/>
      <c r="K514" s="239"/>
      <c r="L514" s="239"/>
      <c r="M514" s="239"/>
      <c r="N514" s="239"/>
      <c r="O514" s="239"/>
      <c r="P514" s="239"/>
      <c r="Q514" s="239"/>
      <c r="R514" s="239"/>
      <c r="S514" s="239"/>
      <c r="T514" s="239"/>
      <c r="U514" s="239"/>
      <c r="V514" s="239"/>
      <c r="W514" s="239"/>
      <c r="X514" s="239"/>
      <c r="Y514" s="239"/>
      <c r="Z514" s="239"/>
      <c r="AA514" s="239"/>
      <c r="AB514" s="239"/>
    </row>
    <row r="515" spans="1:28" ht="12.75">
      <c r="A515" s="238"/>
      <c r="B515" s="239"/>
      <c r="C515" s="239"/>
      <c r="D515" s="239"/>
      <c r="E515" s="239"/>
      <c r="F515" s="239"/>
      <c r="G515" s="239"/>
      <c r="H515" s="239"/>
      <c r="I515" s="239"/>
      <c r="J515" s="239"/>
      <c r="K515" s="239"/>
      <c r="L515" s="239"/>
      <c r="M515" s="239"/>
      <c r="N515" s="239"/>
      <c r="O515" s="239"/>
      <c r="P515" s="239"/>
      <c r="Q515" s="239"/>
      <c r="R515" s="239"/>
      <c r="S515" s="239"/>
      <c r="T515" s="239"/>
      <c r="U515" s="239"/>
      <c r="V515" s="239"/>
      <c r="W515" s="239"/>
      <c r="X515" s="239"/>
      <c r="Y515" s="239"/>
      <c r="Z515" s="239"/>
      <c r="AA515" s="239"/>
      <c r="AB515" s="239"/>
    </row>
    <row r="516" spans="1:28" ht="12.75">
      <c r="A516" s="238"/>
      <c r="B516" s="239"/>
      <c r="C516" s="239"/>
      <c r="D516" s="239"/>
      <c r="E516" s="239"/>
      <c r="F516" s="239"/>
      <c r="G516" s="239"/>
      <c r="H516" s="239"/>
      <c r="I516" s="239"/>
      <c r="J516" s="239"/>
      <c r="K516" s="239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39"/>
      <c r="X516" s="239"/>
      <c r="Y516" s="239"/>
      <c r="Z516" s="239"/>
      <c r="AA516" s="239"/>
      <c r="AB516" s="239"/>
    </row>
    <row r="517" spans="1:28" ht="12.75">
      <c r="A517" s="238"/>
      <c r="B517" s="239"/>
      <c r="C517" s="239"/>
      <c r="D517" s="239"/>
      <c r="E517" s="239"/>
      <c r="F517" s="239"/>
      <c r="G517" s="239"/>
      <c r="H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T517" s="239"/>
      <c r="U517" s="239"/>
      <c r="V517" s="239"/>
      <c r="W517" s="239"/>
      <c r="X517" s="239"/>
      <c r="Y517" s="239"/>
      <c r="Z517" s="239"/>
      <c r="AA517" s="239"/>
      <c r="AB517" s="239"/>
    </row>
    <row r="518" spans="1:28" ht="12.75">
      <c r="A518" s="238"/>
      <c r="B518" s="239"/>
      <c r="C518" s="239"/>
      <c r="D518" s="239"/>
      <c r="E518" s="239"/>
      <c r="F518" s="239"/>
      <c r="G518" s="239"/>
      <c r="H518" s="239"/>
      <c r="I518" s="239"/>
      <c r="J518" s="239"/>
      <c r="K518" s="239"/>
      <c r="L518" s="239"/>
      <c r="M518" s="239"/>
      <c r="N518" s="239"/>
      <c r="O518" s="239"/>
      <c r="P518" s="239"/>
      <c r="Q518" s="239"/>
      <c r="R518" s="239"/>
      <c r="S518" s="239"/>
      <c r="T518" s="239"/>
      <c r="U518" s="239"/>
      <c r="V518" s="239"/>
      <c r="W518" s="239"/>
      <c r="X518" s="239"/>
      <c r="Y518" s="239"/>
      <c r="Z518" s="239"/>
      <c r="AA518" s="239"/>
      <c r="AB518" s="239"/>
    </row>
    <row r="519" spans="1:28" ht="12.75">
      <c r="A519" s="238"/>
      <c r="B519" s="239"/>
      <c r="C519" s="239"/>
      <c r="D519" s="239"/>
      <c r="E519" s="239"/>
      <c r="F519" s="239"/>
      <c r="G519" s="239"/>
      <c r="H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U519" s="239"/>
      <c r="V519" s="239"/>
      <c r="W519" s="239"/>
      <c r="X519" s="239"/>
      <c r="Y519" s="239"/>
      <c r="Z519" s="239"/>
      <c r="AA519" s="239"/>
      <c r="AB519" s="239"/>
    </row>
    <row r="520" spans="1:28" ht="12.75">
      <c r="A520" s="238"/>
      <c r="B520" s="239"/>
      <c r="C520" s="239"/>
      <c r="D520" s="239"/>
      <c r="E520" s="239"/>
      <c r="F520" s="239"/>
      <c r="G520" s="239"/>
      <c r="H520" s="239"/>
      <c r="I520" s="239"/>
      <c r="J520" s="239"/>
      <c r="K520" s="239"/>
      <c r="L520" s="239"/>
      <c r="M520" s="239"/>
      <c r="N520" s="239"/>
      <c r="O520" s="239"/>
      <c r="P520" s="239"/>
      <c r="Q520" s="239"/>
      <c r="R520" s="239"/>
      <c r="S520" s="239"/>
      <c r="T520" s="239"/>
      <c r="U520" s="239"/>
      <c r="V520" s="239"/>
      <c r="W520" s="239"/>
      <c r="X520" s="239"/>
      <c r="Y520" s="239"/>
      <c r="Z520" s="239"/>
      <c r="AA520" s="239"/>
      <c r="AB520" s="239"/>
    </row>
    <row r="521" spans="1:28" ht="12.75">
      <c r="A521" s="238"/>
      <c r="B521" s="239"/>
      <c r="C521" s="239"/>
      <c r="D521" s="239"/>
      <c r="E521" s="239"/>
      <c r="F521" s="239"/>
      <c r="G521" s="239"/>
      <c r="H521" s="239"/>
      <c r="I521" s="239"/>
      <c r="J521" s="239"/>
      <c r="K521" s="239"/>
      <c r="L521" s="239"/>
      <c r="M521" s="239"/>
      <c r="N521" s="239"/>
      <c r="O521" s="239"/>
      <c r="P521" s="239"/>
      <c r="Q521" s="239"/>
      <c r="R521" s="239"/>
      <c r="S521" s="239"/>
      <c r="T521" s="239"/>
      <c r="U521" s="239"/>
      <c r="V521" s="239"/>
      <c r="W521" s="239"/>
      <c r="X521" s="239"/>
      <c r="Y521" s="239"/>
      <c r="Z521" s="239"/>
      <c r="AA521" s="239"/>
      <c r="AB521" s="239"/>
    </row>
    <row r="522" spans="1:28" ht="12.75">
      <c r="A522" s="238"/>
      <c r="B522" s="239"/>
      <c r="C522" s="239"/>
      <c r="D522" s="239"/>
      <c r="E522" s="239"/>
      <c r="F522" s="239"/>
      <c r="G522" s="239"/>
      <c r="H522" s="239"/>
      <c r="I522" s="239"/>
      <c r="J522" s="239"/>
      <c r="K522" s="239"/>
      <c r="L522" s="239"/>
      <c r="M522" s="239"/>
      <c r="N522" s="239"/>
      <c r="O522" s="239"/>
      <c r="P522" s="239"/>
      <c r="Q522" s="239"/>
      <c r="R522" s="239"/>
      <c r="S522" s="239"/>
      <c r="T522" s="239"/>
      <c r="U522" s="239"/>
      <c r="V522" s="239"/>
      <c r="W522" s="239"/>
      <c r="X522" s="239"/>
      <c r="Y522" s="239"/>
      <c r="Z522" s="239"/>
      <c r="AA522" s="239"/>
      <c r="AB522" s="239"/>
    </row>
    <row r="523" spans="1:28" ht="12.75">
      <c r="A523" s="238"/>
      <c r="B523" s="239"/>
      <c r="C523" s="239"/>
      <c r="D523" s="239"/>
      <c r="E523" s="239"/>
      <c r="F523" s="239"/>
      <c r="G523" s="239"/>
      <c r="H523" s="239"/>
      <c r="I523" s="239"/>
      <c r="J523" s="239"/>
      <c r="K523" s="239"/>
      <c r="L523" s="239"/>
      <c r="M523" s="239"/>
      <c r="N523" s="239"/>
      <c r="O523" s="239"/>
      <c r="P523" s="239"/>
      <c r="Q523" s="239"/>
      <c r="R523" s="239"/>
      <c r="S523" s="239"/>
      <c r="T523" s="239"/>
      <c r="U523" s="239"/>
      <c r="V523" s="239"/>
      <c r="W523" s="239"/>
      <c r="X523" s="239"/>
      <c r="Y523" s="239"/>
      <c r="Z523" s="239"/>
      <c r="AA523" s="239"/>
      <c r="AB523" s="239"/>
    </row>
    <row r="524" spans="1:28" ht="12.75">
      <c r="A524" s="238"/>
      <c r="B524" s="239"/>
      <c r="C524" s="239"/>
      <c r="D524" s="239"/>
      <c r="E524" s="239"/>
      <c r="F524" s="239"/>
      <c r="G524" s="239"/>
      <c r="H524" s="239"/>
      <c r="I524" s="239"/>
      <c r="J524" s="239"/>
      <c r="K524" s="239"/>
      <c r="L524" s="239"/>
      <c r="M524" s="239"/>
      <c r="N524" s="239"/>
      <c r="O524" s="239"/>
      <c r="P524" s="239"/>
      <c r="Q524" s="239"/>
      <c r="R524" s="239"/>
      <c r="S524" s="239"/>
      <c r="T524" s="239"/>
      <c r="U524" s="239"/>
      <c r="V524" s="239"/>
      <c r="W524" s="239"/>
      <c r="X524" s="239"/>
      <c r="Y524" s="239"/>
      <c r="Z524" s="239"/>
      <c r="AA524" s="239"/>
      <c r="AB524" s="239"/>
    </row>
    <row r="525" spans="1:28" ht="12.75">
      <c r="A525" s="238"/>
      <c r="B525" s="239"/>
      <c r="C525" s="239"/>
      <c r="D525" s="239"/>
      <c r="E525" s="239"/>
      <c r="F525" s="239"/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39"/>
      <c r="Y525" s="239"/>
      <c r="Z525" s="239"/>
      <c r="AA525" s="239"/>
      <c r="AB525" s="239"/>
    </row>
    <row r="526" spans="1:28" ht="12.75">
      <c r="A526" s="238"/>
      <c r="B526" s="239"/>
      <c r="C526" s="239"/>
      <c r="D526" s="239"/>
      <c r="E526" s="239"/>
      <c r="F526" s="239"/>
      <c r="G526" s="239"/>
      <c r="H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T526" s="239"/>
      <c r="U526" s="239"/>
      <c r="V526" s="239"/>
      <c r="W526" s="239"/>
      <c r="X526" s="239"/>
      <c r="Y526" s="239"/>
      <c r="Z526" s="239"/>
      <c r="AA526" s="239"/>
      <c r="AB526" s="239"/>
    </row>
    <row r="527" spans="1:28" ht="12.75">
      <c r="A527" s="238"/>
      <c r="B527" s="239"/>
      <c r="C527" s="239"/>
      <c r="D527" s="239"/>
      <c r="E527" s="239"/>
      <c r="F527" s="239"/>
      <c r="G527" s="239"/>
      <c r="H527" s="239"/>
      <c r="I527" s="239"/>
      <c r="J527" s="239"/>
      <c r="K527" s="239"/>
      <c r="L527" s="239"/>
      <c r="M527" s="239"/>
      <c r="N527" s="239"/>
      <c r="O527" s="239"/>
      <c r="P527" s="239"/>
      <c r="Q527" s="239"/>
      <c r="R527" s="239"/>
      <c r="S527" s="239"/>
      <c r="T527" s="239"/>
      <c r="U527" s="239"/>
      <c r="V527" s="239"/>
      <c r="W527" s="239"/>
      <c r="X527" s="239"/>
      <c r="Y527" s="239"/>
      <c r="Z527" s="239"/>
      <c r="AA527" s="239"/>
      <c r="AB527" s="239"/>
    </row>
    <row r="528" spans="1:28" ht="12.75">
      <c r="A528" s="238"/>
      <c r="B528" s="239"/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  <c r="M528" s="239"/>
      <c r="N528" s="239"/>
      <c r="O528" s="239"/>
      <c r="P528" s="239"/>
      <c r="Q528" s="239"/>
      <c r="R528" s="239"/>
      <c r="S528" s="239"/>
      <c r="T528" s="239"/>
      <c r="U528" s="239"/>
      <c r="V528" s="239"/>
      <c r="W528" s="239"/>
      <c r="X528" s="239"/>
      <c r="Y528" s="239"/>
      <c r="Z528" s="239"/>
      <c r="AA528" s="239"/>
      <c r="AB528" s="239"/>
    </row>
    <row r="529" spans="1:28" ht="12.75">
      <c r="A529" s="238"/>
      <c r="B529" s="239"/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39"/>
      <c r="X529" s="239"/>
      <c r="Y529" s="239"/>
      <c r="Z529" s="239"/>
      <c r="AA529" s="239"/>
      <c r="AB529" s="239"/>
    </row>
    <row r="530" spans="1:28" ht="12.75">
      <c r="A530" s="238"/>
      <c r="B530" s="239"/>
      <c r="C530" s="239"/>
      <c r="D530" s="239"/>
      <c r="E530" s="239"/>
      <c r="F530" s="239"/>
      <c r="G530" s="239"/>
      <c r="H530" s="239"/>
      <c r="I530" s="239"/>
      <c r="J530" s="239"/>
      <c r="K530" s="239"/>
      <c r="L530" s="239"/>
      <c r="M530" s="239"/>
      <c r="N530" s="239"/>
      <c r="O530" s="239"/>
      <c r="P530" s="239"/>
      <c r="Q530" s="239"/>
      <c r="R530" s="239"/>
      <c r="S530" s="239"/>
      <c r="T530" s="239"/>
      <c r="U530" s="239"/>
      <c r="V530" s="239"/>
      <c r="W530" s="239"/>
      <c r="X530" s="239"/>
      <c r="Y530" s="239"/>
      <c r="Z530" s="239"/>
      <c r="AA530" s="239"/>
      <c r="AB530" s="239"/>
    </row>
    <row r="531" spans="1:28" ht="12.75">
      <c r="A531" s="238"/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39"/>
      <c r="P531" s="239"/>
      <c r="Q531" s="239"/>
      <c r="R531" s="239"/>
      <c r="S531" s="239"/>
      <c r="T531" s="239"/>
      <c r="U531" s="239"/>
      <c r="V531" s="239"/>
      <c r="W531" s="239"/>
      <c r="X531" s="239"/>
      <c r="Y531" s="239"/>
      <c r="Z531" s="239"/>
      <c r="AA531" s="239"/>
      <c r="AB531" s="239"/>
    </row>
    <row r="532" spans="1:28" ht="12.75">
      <c r="A532" s="238"/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39"/>
      <c r="Q532" s="239"/>
      <c r="R532" s="239"/>
      <c r="S532" s="239"/>
      <c r="T532" s="239"/>
      <c r="U532" s="239"/>
      <c r="V532" s="239"/>
      <c r="W532" s="239"/>
      <c r="X532" s="239"/>
      <c r="Y532" s="239"/>
      <c r="Z532" s="239"/>
      <c r="AA532" s="239"/>
      <c r="AB532" s="239"/>
    </row>
    <row r="533" spans="1:28" ht="12.75">
      <c r="A533" s="238"/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U533" s="239"/>
      <c r="V533" s="239"/>
      <c r="W533" s="239"/>
      <c r="X533" s="239"/>
      <c r="Y533" s="239"/>
      <c r="Z533" s="239"/>
      <c r="AA533" s="239"/>
      <c r="AB533" s="239"/>
    </row>
    <row r="534" spans="1:28" ht="12.75">
      <c r="A534" s="238"/>
      <c r="B534" s="239"/>
      <c r="C534" s="239"/>
      <c r="D534" s="239"/>
      <c r="E534" s="239"/>
      <c r="F534" s="239"/>
      <c r="G534" s="239"/>
      <c r="H534" s="239"/>
      <c r="I534" s="239"/>
      <c r="J534" s="239"/>
      <c r="K534" s="239"/>
      <c r="L534" s="239"/>
      <c r="M534" s="239"/>
      <c r="N534" s="239"/>
      <c r="O534" s="239"/>
      <c r="P534" s="239"/>
      <c r="Q534" s="239"/>
      <c r="R534" s="239"/>
      <c r="S534" s="239"/>
      <c r="T534" s="239"/>
      <c r="U534" s="239"/>
      <c r="V534" s="239"/>
      <c r="W534" s="239"/>
      <c r="X534" s="239"/>
      <c r="Y534" s="239"/>
      <c r="Z534" s="239"/>
      <c r="AA534" s="239"/>
      <c r="AB534" s="239"/>
    </row>
    <row r="535" spans="1:28" ht="12.75">
      <c r="A535" s="238"/>
      <c r="B535" s="239"/>
      <c r="C535" s="239"/>
      <c r="D535" s="239"/>
      <c r="E535" s="239"/>
      <c r="F535" s="239"/>
      <c r="G535" s="239"/>
      <c r="H535" s="239"/>
      <c r="I535" s="239"/>
      <c r="J535" s="239"/>
      <c r="K535" s="239"/>
      <c r="L535" s="239"/>
      <c r="M535" s="239"/>
      <c r="N535" s="239"/>
      <c r="O535" s="239"/>
      <c r="P535" s="239"/>
      <c r="Q535" s="239"/>
      <c r="R535" s="239"/>
      <c r="S535" s="239"/>
      <c r="T535" s="239"/>
      <c r="U535" s="239"/>
      <c r="V535" s="239"/>
      <c r="W535" s="239"/>
      <c r="X535" s="239"/>
      <c r="Y535" s="239"/>
      <c r="Z535" s="239"/>
      <c r="AA535" s="239"/>
      <c r="AB535" s="239"/>
    </row>
    <row r="536" spans="1:28" ht="12.75">
      <c r="A536" s="238"/>
      <c r="B536" s="239"/>
      <c r="C536" s="239"/>
      <c r="D536" s="239"/>
      <c r="E536" s="239"/>
      <c r="F536" s="239"/>
      <c r="G536" s="239"/>
      <c r="H536" s="239"/>
      <c r="I536" s="239"/>
      <c r="J536" s="239"/>
      <c r="K536" s="239"/>
      <c r="L536" s="239"/>
      <c r="M536" s="239"/>
      <c r="N536" s="239"/>
      <c r="O536" s="239"/>
      <c r="P536" s="239"/>
      <c r="Q536" s="239"/>
      <c r="R536" s="239"/>
      <c r="S536" s="239"/>
      <c r="T536" s="239"/>
      <c r="U536" s="239"/>
      <c r="V536" s="239"/>
      <c r="W536" s="239"/>
      <c r="X536" s="239"/>
      <c r="Y536" s="239"/>
      <c r="Z536" s="239"/>
      <c r="AA536" s="239"/>
      <c r="AB536" s="239"/>
    </row>
    <row r="537" spans="1:28" ht="12.75">
      <c r="A537" s="238"/>
      <c r="B537" s="239"/>
      <c r="C537" s="239"/>
      <c r="D537" s="239"/>
      <c r="E537" s="239"/>
      <c r="F537" s="239"/>
      <c r="G537" s="239"/>
      <c r="H537" s="239"/>
      <c r="I537" s="239"/>
      <c r="J537" s="239"/>
      <c r="K537" s="239"/>
      <c r="L537" s="239"/>
      <c r="M537" s="239"/>
      <c r="N537" s="239"/>
      <c r="O537" s="239"/>
      <c r="P537" s="239"/>
      <c r="Q537" s="239"/>
      <c r="R537" s="239"/>
      <c r="S537" s="239"/>
      <c r="T537" s="239"/>
      <c r="U537" s="239"/>
      <c r="V537" s="239"/>
      <c r="W537" s="239"/>
      <c r="X537" s="239"/>
      <c r="Y537" s="239"/>
      <c r="Z537" s="239"/>
      <c r="AA537" s="239"/>
      <c r="AB537" s="239"/>
    </row>
    <row r="538" spans="1:28" ht="12.75">
      <c r="A538" s="238"/>
      <c r="B538" s="239"/>
      <c r="C538" s="239"/>
      <c r="D538" s="239"/>
      <c r="E538" s="239"/>
      <c r="F538" s="239"/>
      <c r="G538" s="239"/>
      <c r="H538" s="239"/>
      <c r="I538" s="239"/>
      <c r="J538" s="239"/>
      <c r="K538" s="239"/>
      <c r="L538" s="239"/>
      <c r="M538" s="239"/>
      <c r="N538" s="239"/>
      <c r="O538" s="239"/>
      <c r="P538" s="239"/>
      <c r="Q538" s="239"/>
      <c r="R538" s="239"/>
      <c r="S538" s="239"/>
      <c r="T538" s="239"/>
      <c r="U538" s="239"/>
      <c r="V538" s="239"/>
      <c r="W538" s="239"/>
      <c r="X538" s="239"/>
      <c r="Y538" s="239"/>
      <c r="Z538" s="239"/>
      <c r="AA538" s="239"/>
      <c r="AB538" s="239"/>
    </row>
    <row r="539" spans="1:28" ht="12.75">
      <c r="A539" s="238"/>
      <c r="B539" s="239"/>
      <c r="C539" s="239"/>
      <c r="D539" s="239"/>
      <c r="E539" s="239"/>
      <c r="F539" s="239"/>
      <c r="G539" s="239"/>
      <c r="H539" s="239"/>
      <c r="I539" s="239"/>
      <c r="J539" s="239"/>
      <c r="K539" s="239"/>
      <c r="L539" s="239"/>
      <c r="M539" s="239"/>
      <c r="N539" s="239"/>
      <c r="O539" s="239"/>
      <c r="P539" s="239"/>
      <c r="Q539" s="239"/>
      <c r="R539" s="239"/>
      <c r="S539" s="239"/>
      <c r="T539" s="239"/>
      <c r="U539" s="239"/>
      <c r="V539" s="239"/>
      <c r="W539" s="239"/>
      <c r="X539" s="239"/>
      <c r="Y539" s="239"/>
      <c r="Z539" s="239"/>
      <c r="AA539" s="239"/>
      <c r="AB539" s="239"/>
    </row>
    <row r="540" spans="1:28" ht="12.75">
      <c r="A540" s="238"/>
      <c r="B540" s="239"/>
      <c r="C540" s="239"/>
      <c r="D540" s="239"/>
      <c r="E540" s="239"/>
      <c r="F540" s="239"/>
      <c r="G540" s="239"/>
      <c r="H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T540" s="239"/>
      <c r="U540" s="239"/>
      <c r="V540" s="239"/>
      <c r="W540" s="239"/>
      <c r="X540" s="239"/>
      <c r="Y540" s="239"/>
      <c r="Z540" s="239"/>
      <c r="AA540" s="239"/>
      <c r="AB540" s="239"/>
    </row>
    <row r="541" spans="1:28" ht="12.75">
      <c r="A541" s="238"/>
      <c r="B541" s="239"/>
      <c r="C541" s="239"/>
      <c r="D541" s="239"/>
      <c r="E541" s="239"/>
      <c r="F541" s="239"/>
      <c r="G541" s="239"/>
      <c r="H541" s="239"/>
      <c r="I541" s="239"/>
      <c r="J541" s="239"/>
      <c r="K541" s="239"/>
      <c r="L541" s="239"/>
      <c r="M541" s="239"/>
      <c r="N541" s="239"/>
      <c r="O541" s="239"/>
      <c r="P541" s="239"/>
      <c r="Q541" s="239"/>
      <c r="R541" s="239"/>
      <c r="S541" s="239"/>
      <c r="T541" s="239"/>
      <c r="U541" s="239"/>
      <c r="V541" s="239"/>
      <c r="W541" s="239"/>
      <c r="X541" s="239"/>
      <c r="Y541" s="239"/>
      <c r="Z541" s="239"/>
      <c r="AA541" s="239"/>
      <c r="AB541" s="239"/>
    </row>
    <row r="542" spans="1:28" ht="12.75">
      <c r="A542" s="238"/>
      <c r="B542" s="239"/>
      <c r="C542" s="239"/>
      <c r="D542" s="239"/>
      <c r="E542" s="239"/>
      <c r="F542" s="239"/>
      <c r="G542" s="239"/>
      <c r="H542" s="239"/>
      <c r="I542" s="239"/>
      <c r="J542" s="239"/>
      <c r="K542" s="239"/>
      <c r="L542" s="239"/>
      <c r="M542" s="239"/>
      <c r="N542" s="239"/>
      <c r="O542" s="239"/>
      <c r="P542" s="239"/>
      <c r="Q542" s="239"/>
      <c r="R542" s="239"/>
      <c r="S542" s="239"/>
      <c r="T542" s="239"/>
      <c r="U542" s="239"/>
      <c r="V542" s="239"/>
      <c r="W542" s="239"/>
      <c r="X542" s="239"/>
      <c r="Y542" s="239"/>
      <c r="Z542" s="239"/>
      <c r="AA542" s="239"/>
      <c r="AB542" s="239"/>
    </row>
    <row r="543" spans="1:28" ht="12.75">
      <c r="A543" s="238"/>
      <c r="B543" s="239"/>
      <c r="C543" s="239"/>
      <c r="D543" s="239"/>
      <c r="E543" s="239"/>
      <c r="F543" s="239"/>
      <c r="G543" s="239"/>
      <c r="H543" s="239"/>
      <c r="I543" s="239"/>
      <c r="J543" s="239"/>
      <c r="K543" s="239"/>
      <c r="L543" s="239"/>
      <c r="M543" s="239"/>
      <c r="N543" s="239"/>
      <c r="O543" s="239"/>
      <c r="P543" s="239"/>
      <c r="Q543" s="239"/>
      <c r="R543" s="239"/>
      <c r="S543" s="239"/>
      <c r="T543" s="239"/>
      <c r="U543" s="239"/>
      <c r="V543" s="239"/>
      <c r="W543" s="239"/>
      <c r="X543" s="239"/>
      <c r="Y543" s="239"/>
      <c r="Z543" s="239"/>
      <c r="AA543" s="239"/>
      <c r="AB543" s="239"/>
    </row>
    <row r="544" spans="1:28" ht="12.75">
      <c r="A544" s="238"/>
      <c r="B544" s="239"/>
      <c r="C544" s="239"/>
      <c r="D544" s="239"/>
      <c r="E544" s="239"/>
      <c r="F544" s="239"/>
      <c r="G544" s="239"/>
      <c r="H544" s="239"/>
      <c r="I544" s="239"/>
      <c r="J544" s="239"/>
      <c r="K544" s="239"/>
      <c r="L544" s="239"/>
      <c r="M544" s="239"/>
      <c r="N544" s="239"/>
      <c r="O544" s="239"/>
      <c r="P544" s="239"/>
      <c r="Q544" s="239"/>
      <c r="R544" s="239"/>
      <c r="S544" s="239"/>
      <c r="T544" s="239"/>
      <c r="U544" s="239"/>
      <c r="V544" s="239"/>
      <c r="W544" s="239"/>
      <c r="X544" s="239"/>
      <c r="Y544" s="239"/>
      <c r="Z544" s="239"/>
      <c r="AA544" s="239"/>
      <c r="AB544" s="239"/>
    </row>
    <row r="545" spans="1:28" ht="12.75">
      <c r="A545" s="238"/>
      <c r="B545" s="239"/>
      <c r="C545" s="239"/>
      <c r="D545" s="239"/>
      <c r="E545" s="239"/>
      <c r="F545" s="239"/>
      <c r="G545" s="239"/>
      <c r="H545" s="239"/>
      <c r="I545" s="239"/>
      <c r="J545" s="239"/>
      <c r="K545" s="239"/>
      <c r="L545" s="239"/>
      <c r="M545" s="239"/>
      <c r="N545" s="239"/>
      <c r="O545" s="239"/>
      <c r="P545" s="239"/>
      <c r="Q545" s="239"/>
      <c r="R545" s="239"/>
      <c r="S545" s="239"/>
      <c r="T545" s="239"/>
      <c r="U545" s="239"/>
      <c r="V545" s="239"/>
      <c r="W545" s="239"/>
      <c r="X545" s="239"/>
      <c r="Y545" s="239"/>
      <c r="Z545" s="239"/>
      <c r="AA545" s="239"/>
      <c r="AB545" s="239"/>
    </row>
    <row r="546" spans="1:28" ht="12.75">
      <c r="A546" s="238"/>
      <c r="B546" s="239"/>
      <c r="C546" s="239"/>
      <c r="D546" s="239"/>
      <c r="E546" s="239"/>
      <c r="F546" s="239"/>
      <c r="G546" s="239"/>
      <c r="H546" s="239"/>
      <c r="I546" s="239"/>
      <c r="J546" s="239"/>
      <c r="K546" s="239"/>
      <c r="L546" s="239"/>
      <c r="M546" s="239"/>
      <c r="N546" s="239"/>
      <c r="O546" s="239"/>
      <c r="P546" s="239"/>
      <c r="Q546" s="239"/>
      <c r="R546" s="239"/>
      <c r="S546" s="239"/>
      <c r="T546" s="239"/>
      <c r="U546" s="239"/>
      <c r="V546" s="239"/>
      <c r="W546" s="239"/>
      <c r="X546" s="239"/>
      <c r="Y546" s="239"/>
      <c r="Z546" s="239"/>
      <c r="AA546" s="239"/>
      <c r="AB546" s="239"/>
    </row>
    <row r="547" spans="1:28" ht="12.75">
      <c r="A547" s="238"/>
      <c r="B547" s="239"/>
      <c r="C547" s="239"/>
      <c r="D547" s="239"/>
      <c r="E547" s="239"/>
      <c r="F547" s="239"/>
      <c r="G547" s="239"/>
      <c r="H547" s="239"/>
      <c r="I547" s="239"/>
      <c r="J547" s="239"/>
      <c r="K547" s="239"/>
      <c r="L547" s="239"/>
      <c r="M547" s="239"/>
      <c r="N547" s="239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  <c r="Z547" s="239"/>
      <c r="AA547" s="239"/>
      <c r="AB547" s="239"/>
    </row>
    <row r="548" spans="1:28" ht="12.75">
      <c r="A548" s="238"/>
      <c r="B548" s="239"/>
      <c r="C548" s="239"/>
      <c r="D548" s="239"/>
      <c r="E548" s="239"/>
      <c r="F548" s="239"/>
      <c r="G548" s="239"/>
      <c r="H548" s="239"/>
      <c r="I548" s="239"/>
      <c r="J548" s="239"/>
      <c r="K548" s="239"/>
      <c r="L548" s="239"/>
      <c r="M548" s="239"/>
      <c r="N548" s="239"/>
      <c r="O548" s="239"/>
      <c r="P548" s="239"/>
      <c r="Q548" s="239"/>
      <c r="R548" s="239"/>
      <c r="S548" s="239"/>
      <c r="T548" s="239"/>
      <c r="U548" s="239"/>
      <c r="V548" s="239"/>
      <c r="W548" s="239"/>
      <c r="X548" s="239"/>
      <c r="Y548" s="239"/>
      <c r="Z548" s="239"/>
      <c r="AA548" s="239"/>
      <c r="AB548" s="239"/>
    </row>
    <row r="549" spans="1:28" ht="12.75">
      <c r="A549" s="238"/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39"/>
      <c r="M549" s="239"/>
      <c r="N549" s="239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  <c r="Z549" s="239"/>
      <c r="AA549" s="239"/>
      <c r="AB549" s="239"/>
    </row>
    <row r="550" spans="1:28" ht="12.75">
      <c r="A550" s="238"/>
      <c r="B550" s="239"/>
      <c r="C550" s="239"/>
      <c r="D550" s="239"/>
      <c r="E550" s="239"/>
      <c r="F550" s="239"/>
      <c r="G550" s="239"/>
      <c r="H550" s="239"/>
      <c r="I550" s="239"/>
      <c r="J550" s="239"/>
      <c r="K550" s="239"/>
      <c r="L550" s="239"/>
      <c r="M550" s="239"/>
      <c r="N550" s="239"/>
      <c r="O550" s="239"/>
      <c r="P550" s="239"/>
      <c r="Q550" s="239"/>
      <c r="R550" s="239"/>
      <c r="S550" s="239"/>
      <c r="T550" s="239"/>
      <c r="U550" s="239"/>
      <c r="V550" s="239"/>
      <c r="W550" s="239"/>
      <c r="X550" s="239"/>
      <c r="Y550" s="239"/>
      <c r="Z550" s="239"/>
      <c r="AA550" s="239"/>
      <c r="AB550" s="239"/>
    </row>
    <row r="551" spans="1:28" ht="12.75">
      <c r="A551" s="238"/>
      <c r="B551" s="239"/>
      <c r="C551" s="239"/>
      <c r="D551" s="239"/>
      <c r="E551" s="239"/>
      <c r="F551" s="239"/>
      <c r="G551" s="239"/>
      <c r="H551" s="239"/>
      <c r="I551" s="239"/>
      <c r="J551" s="239"/>
      <c r="K551" s="239"/>
      <c r="L551" s="239"/>
      <c r="M551" s="239"/>
      <c r="N551" s="239"/>
      <c r="O551" s="239"/>
      <c r="P551" s="239"/>
      <c r="Q551" s="239"/>
      <c r="R551" s="239"/>
      <c r="S551" s="239"/>
      <c r="T551" s="239"/>
      <c r="U551" s="239"/>
      <c r="V551" s="239"/>
      <c r="W551" s="239"/>
      <c r="X551" s="239"/>
      <c r="Y551" s="239"/>
      <c r="Z551" s="239"/>
      <c r="AA551" s="239"/>
      <c r="AB551" s="239"/>
    </row>
    <row r="552" spans="1:28" ht="12.75">
      <c r="A552" s="238"/>
      <c r="B552" s="239"/>
      <c r="C552" s="239"/>
      <c r="D552" s="239"/>
      <c r="E552" s="239"/>
      <c r="F552" s="239"/>
      <c r="G552" s="239"/>
      <c r="H552" s="239"/>
      <c r="I552" s="239"/>
      <c r="J552" s="239"/>
      <c r="K552" s="239"/>
      <c r="L552" s="239"/>
      <c r="M552" s="239"/>
      <c r="N552" s="239"/>
      <c r="O552" s="239"/>
      <c r="P552" s="239"/>
      <c r="Q552" s="239"/>
      <c r="R552" s="239"/>
      <c r="S552" s="239"/>
      <c r="T552" s="239"/>
      <c r="U552" s="239"/>
      <c r="V552" s="239"/>
      <c r="W552" s="239"/>
      <c r="X552" s="239"/>
      <c r="Y552" s="239"/>
      <c r="Z552" s="239"/>
      <c r="AA552" s="239"/>
      <c r="AB552" s="239"/>
    </row>
    <row r="553" spans="1:28" ht="12.75">
      <c r="A553" s="238"/>
      <c r="B553" s="239"/>
      <c r="C553" s="239"/>
      <c r="D553" s="239"/>
      <c r="E553" s="239"/>
      <c r="F553" s="239"/>
      <c r="G553" s="239"/>
      <c r="H553" s="239"/>
      <c r="I553" s="239"/>
      <c r="J553" s="239"/>
      <c r="K553" s="239"/>
      <c r="L553" s="239"/>
      <c r="M553" s="239"/>
      <c r="N553" s="239"/>
      <c r="O553" s="239"/>
      <c r="P553" s="239"/>
      <c r="Q553" s="239"/>
      <c r="R553" s="239"/>
      <c r="S553" s="239"/>
      <c r="T553" s="239"/>
      <c r="U553" s="239"/>
      <c r="V553" s="239"/>
      <c r="W553" s="239"/>
      <c r="X553" s="239"/>
      <c r="Y553" s="239"/>
      <c r="Z553" s="239"/>
      <c r="AA553" s="239"/>
      <c r="AB553" s="239"/>
    </row>
    <row r="554" spans="1:28" ht="12.75">
      <c r="A554" s="238"/>
      <c r="B554" s="239"/>
      <c r="C554" s="239"/>
      <c r="D554" s="239"/>
      <c r="E554" s="239"/>
      <c r="F554" s="239"/>
      <c r="G554" s="239"/>
      <c r="H554" s="239"/>
      <c r="I554" s="239"/>
      <c r="J554" s="239"/>
      <c r="K554" s="239"/>
      <c r="L554" s="239"/>
      <c r="M554" s="239"/>
      <c r="N554" s="239"/>
      <c r="O554" s="239"/>
      <c r="P554" s="239"/>
      <c r="Q554" s="239"/>
      <c r="R554" s="239"/>
      <c r="S554" s="239"/>
      <c r="T554" s="239"/>
      <c r="U554" s="239"/>
      <c r="V554" s="239"/>
      <c r="W554" s="239"/>
      <c r="X554" s="239"/>
      <c r="Y554" s="239"/>
      <c r="Z554" s="239"/>
      <c r="AA554" s="239"/>
      <c r="AB554" s="239"/>
    </row>
    <row r="555" spans="1:28" ht="12.75">
      <c r="A555" s="238"/>
      <c r="B555" s="239"/>
      <c r="C555" s="239"/>
      <c r="D555" s="239"/>
      <c r="E555" s="239"/>
      <c r="F555" s="239"/>
      <c r="G555" s="239"/>
      <c r="H555" s="239"/>
      <c r="I555" s="239"/>
      <c r="J555" s="239"/>
      <c r="K555" s="239"/>
      <c r="L555" s="239"/>
      <c r="M555" s="239"/>
      <c r="N555" s="239"/>
      <c r="O555" s="239"/>
      <c r="P555" s="239"/>
      <c r="Q555" s="239"/>
      <c r="R555" s="239"/>
      <c r="S555" s="239"/>
      <c r="T555" s="239"/>
      <c r="U555" s="239"/>
      <c r="V555" s="239"/>
      <c r="W555" s="239"/>
      <c r="X555" s="239"/>
      <c r="Y555" s="239"/>
      <c r="Z555" s="239"/>
      <c r="AA555" s="239"/>
      <c r="AB555" s="239"/>
    </row>
    <row r="556" spans="1:28" ht="12.75">
      <c r="A556" s="238"/>
      <c r="B556" s="239"/>
      <c r="C556" s="239"/>
      <c r="D556" s="239"/>
      <c r="E556" s="239"/>
      <c r="F556" s="239"/>
      <c r="G556" s="239"/>
      <c r="H556" s="239"/>
      <c r="I556" s="239"/>
      <c r="J556" s="239"/>
      <c r="K556" s="239"/>
      <c r="L556" s="239"/>
      <c r="M556" s="239"/>
      <c r="N556" s="239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  <c r="Z556" s="239"/>
      <c r="AA556" s="239"/>
      <c r="AB556" s="239"/>
    </row>
    <row r="557" spans="1:28" ht="12.75">
      <c r="A557" s="238"/>
      <c r="B557" s="239"/>
      <c r="C557" s="239"/>
      <c r="D557" s="239"/>
      <c r="E557" s="239"/>
      <c r="F557" s="239"/>
      <c r="G557" s="239"/>
      <c r="H557" s="239"/>
      <c r="I557" s="239"/>
      <c r="J557" s="239"/>
      <c r="K557" s="239"/>
      <c r="L557" s="239"/>
      <c r="M557" s="239"/>
      <c r="N557" s="239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  <c r="Z557" s="239"/>
      <c r="AA557" s="239"/>
      <c r="AB557" s="239"/>
    </row>
    <row r="558" spans="1:28" ht="12.75">
      <c r="A558" s="238"/>
      <c r="B558" s="239"/>
      <c r="C558" s="239"/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39"/>
      <c r="P558" s="239"/>
      <c r="Q558" s="239"/>
      <c r="R558" s="239"/>
      <c r="S558" s="239"/>
      <c r="T558" s="239"/>
      <c r="U558" s="239"/>
      <c r="V558" s="239"/>
      <c r="W558" s="239"/>
      <c r="X558" s="239"/>
      <c r="Y558" s="239"/>
      <c r="Z558" s="239"/>
      <c r="AA558" s="239"/>
      <c r="AB558" s="239"/>
    </row>
    <row r="559" spans="1:28" ht="12.75">
      <c r="A559" s="238"/>
      <c r="B559" s="239"/>
      <c r="C559" s="239"/>
      <c r="D559" s="239"/>
      <c r="E559" s="239"/>
      <c r="F559" s="239"/>
      <c r="G559" s="239"/>
      <c r="H559" s="239"/>
      <c r="I559" s="239"/>
      <c r="J559" s="239"/>
      <c r="K559" s="239"/>
      <c r="L559" s="239"/>
      <c r="M559" s="239"/>
      <c r="N559" s="239"/>
      <c r="O559" s="239"/>
      <c r="P559" s="239"/>
      <c r="Q559" s="239"/>
      <c r="R559" s="239"/>
      <c r="S559" s="239"/>
      <c r="T559" s="239"/>
      <c r="U559" s="239"/>
      <c r="V559" s="239"/>
      <c r="W559" s="239"/>
      <c r="X559" s="239"/>
      <c r="Y559" s="239"/>
      <c r="Z559" s="239"/>
      <c r="AA559" s="239"/>
      <c r="AB559" s="239"/>
    </row>
    <row r="560" spans="1:28" ht="12.75">
      <c r="A560" s="238"/>
      <c r="B560" s="239"/>
      <c r="C560" s="239"/>
      <c r="D560" s="239"/>
      <c r="E560" s="239"/>
      <c r="F560" s="239"/>
      <c r="G560" s="239"/>
      <c r="H560" s="239"/>
      <c r="I560" s="239"/>
      <c r="J560" s="239"/>
      <c r="K560" s="239"/>
      <c r="L560" s="239"/>
      <c r="M560" s="239"/>
      <c r="N560" s="239"/>
      <c r="O560" s="239"/>
      <c r="P560" s="239"/>
      <c r="Q560" s="239"/>
      <c r="R560" s="239"/>
      <c r="S560" s="239"/>
      <c r="T560" s="239"/>
      <c r="U560" s="239"/>
      <c r="V560" s="239"/>
      <c r="W560" s="239"/>
      <c r="X560" s="239"/>
      <c r="Y560" s="239"/>
      <c r="Z560" s="239"/>
      <c r="AA560" s="239"/>
      <c r="AB560" s="239"/>
    </row>
    <row r="561" spans="1:28" ht="12.75">
      <c r="A561" s="238"/>
      <c r="B561" s="239"/>
      <c r="C561" s="239"/>
      <c r="D561" s="239"/>
      <c r="E561" s="239"/>
      <c r="F561" s="239"/>
      <c r="G561" s="239"/>
      <c r="H561" s="239"/>
      <c r="I561" s="239"/>
      <c r="J561" s="239"/>
      <c r="K561" s="239"/>
      <c r="L561" s="239"/>
      <c r="M561" s="239"/>
      <c r="N561" s="239"/>
      <c r="O561" s="239"/>
      <c r="P561" s="239"/>
      <c r="Q561" s="239"/>
      <c r="R561" s="239"/>
      <c r="S561" s="239"/>
      <c r="T561" s="239"/>
      <c r="U561" s="239"/>
      <c r="V561" s="239"/>
      <c r="W561" s="239"/>
      <c r="X561" s="239"/>
      <c r="Y561" s="239"/>
      <c r="Z561" s="239"/>
      <c r="AA561" s="239"/>
      <c r="AB561" s="239"/>
    </row>
    <row r="562" spans="1:28" ht="12.75">
      <c r="A562" s="238"/>
      <c r="B562" s="239"/>
      <c r="C562" s="239"/>
      <c r="D562" s="239"/>
      <c r="E562" s="239"/>
      <c r="F562" s="239"/>
      <c r="G562" s="239"/>
      <c r="H562" s="239"/>
      <c r="I562" s="239"/>
      <c r="J562" s="239"/>
      <c r="K562" s="239"/>
      <c r="L562" s="239"/>
      <c r="M562" s="239"/>
      <c r="N562" s="239"/>
      <c r="O562" s="239"/>
      <c r="P562" s="239"/>
      <c r="Q562" s="239"/>
      <c r="R562" s="239"/>
      <c r="S562" s="239"/>
      <c r="T562" s="239"/>
      <c r="U562" s="239"/>
      <c r="V562" s="239"/>
      <c r="W562" s="239"/>
      <c r="X562" s="239"/>
      <c r="Y562" s="239"/>
      <c r="Z562" s="239"/>
      <c r="AA562" s="239"/>
      <c r="AB562" s="239"/>
    </row>
    <row r="563" spans="1:28" ht="12.75">
      <c r="A563" s="238"/>
      <c r="B563" s="239"/>
      <c r="C563" s="239"/>
      <c r="D563" s="239"/>
      <c r="E563" s="239"/>
      <c r="F563" s="239"/>
      <c r="G563" s="239"/>
      <c r="H563" s="239"/>
      <c r="I563" s="239"/>
      <c r="J563" s="239"/>
      <c r="K563" s="239"/>
      <c r="L563" s="239"/>
      <c r="M563" s="239"/>
      <c r="N563" s="239"/>
      <c r="O563" s="239"/>
      <c r="P563" s="239"/>
      <c r="Q563" s="239"/>
      <c r="R563" s="239"/>
      <c r="S563" s="239"/>
      <c r="T563" s="239"/>
      <c r="U563" s="239"/>
      <c r="V563" s="239"/>
      <c r="W563" s="239"/>
      <c r="X563" s="239"/>
      <c r="Y563" s="239"/>
      <c r="Z563" s="239"/>
      <c r="AA563" s="239"/>
      <c r="AB563" s="239"/>
    </row>
    <row r="564" spans="1:28" ht="12.75">
      <c r="A564" s="238"/>
      <c r="B564" s="239"/>
      <c r="C564" s="239"/>
      <c r="D564" s="239"/>
      <c r="E564" s="239"/>
      <c r="F564" s="239"/>
      <c r="G564" s="239"/>
      <c r="H564" s="239"/>
      <c r="I564" s="239"/>
      <c r="J564" s="239"/>
      <c r="K564" s="239"/>
      <c r="L564" s="239"/>
      <c r="M564" s="239"/>
      <c r="N564" s="239"/>
      <c r="O564" s="239"/>
      <c r="P564" s="239"/>
      <c r="Q564" s="239"/>
      <c r="R564" s="239"/>
      <c r="S564" s="239"/>
      <c r="T564" s="239"/>
      <c r="U564" s="239"/>
      <c r="V564" s="239"/>
      <c r="W564" s="239"/>
      <c r="X564" s="239"/>
      <c r="Y564" s="239"/>
      <c r="Z564" s="239"/>
      <c r="AA564" s="239"/>
      <c r="AB564" s="239"/>
    </row>
    <row r="565" spans="1:28" ht="12.75">
      <c r="A565" s="238"/>
      <c r="B565" s="239"/>
      <c r="C565" s="239"/>
      <c r="D565" s="239"/>
      <c r="E565" s="239"/>
      <c r="F565" s="239"/>
      <c r="G565" s="239"/>
      <c r="H565" s="239"/>
      <c r="I565" s="239"/>
      <c r="J565" s="239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39"/>
      <c r="Y565" s="239"/>
      <c r="Z565" s="239"/>
      <c r="AA565" s="239"/>
      <c r="AB565" s="239"/>
    </row>
    <row r="566" spans="1:28" ht="12.75">
      <c r="A566" s="238"/>
      <c r="B566" s="239"/>
      <c r="C566" s="239"/>
      <c r="D566" s="239"/>
      <c r="E566" s="239"/>
      <c r="F566" s="239"/>
      <c r="G566" s="239"/>
      <c r="H566" s="239"/>
      <c r="I566" s="239"/>
      <c r="J566" s="239"/>
      <c r="K566" s="239"/>
      <c r="L566" s="239"/>
      <c r="M566" s="239"/>
      <c r="N566" s="239"/>
      <c r="O566" s="239"/>
      <c r="P566" s="239"/>
      <c r="Q566" s="239"/>
      <c r="R566" s="239"/>
      <c r="S566" s="239"/>
      <c r="T566" s="239"/>
      <c r="U566" s="239"/>
      <c r="V566" s="239"/>
      <c r="W566" s="239"/>
      <c r="X566" s="239"/>
      <c r="Y566" s="239"/>
      <c r="Z566" s="239"/>
      <c r="AA566" s="239"/>
      <c r="AB566" s="239"/>
    </row>
    <row r="567" spans="1:28" ht="12.75">
      <c r="A567" s="238"/>
      <c r="B567" s="239"/>
      <c r="C567" s="239"/>
      <c r="D567" s="239"/>
      <c r="E567" s="239"/>
      <c r="F567" s="239"/>
      <c r="G567" s="239"/>
      <c r="H567" s="239"/>
      <c r="I567" s="239"/>
      <c r="J567" s="239"/>
      <c r="K567" s="239"/>
      <c r="L567" s="239"/>
      <c r="M567" s="239"/>
      <c r="N567" s="239"/>
      <c r="O567" s="239"/>
      <c r="P567" s="239"/>
      <c r="Q567" s="239"/>
      <c r="R567" s="239"/>
      <c r="S567" s="239"/>
      <c r="T567" s="239"/>
      <c r="U567" s="239"/>
      <c r="V567" s="239"/>
      <c r="W567" s="239"/>
      <c r="X567" s="239"/>
      <c r="Y567" s="239"/>
      <c r="Z567" s="239"/>
      <c r="AA567" s="239"/>
      <c r="AB567" s="239"/>
    </row>
    <row r="568" spans="1:28" ht="12.75">
      <c r="A568" s="238"/>
      <c r="B568" s="239"/>
      <c r="C568" s="239"/>
      <c r="D568" s="239"/>
      <c r="E568" s="239"/>
      <c r="F568" s="239"/>
      <c r="G568" s="239"/>
      <c r="H568" s="239"/>
      <c r="I568" s="239"/>
      <c r="J568" s="239"/>
      <c r="K568" s="239"/>
      <c r="L568" s="239"/>
      <c r="M568" s="239"/>
      <c r="N568" s="239"/>
      <c r="O568" s="239"/>
      <c r="P568" s="239"/>
      <c r="Q568" s="239"/>
      <c r="R568" s="239"/>
      <c r="S568" s="239"/>
      <c r="T568" s="239"/>
      <c r="U568" s="239"/>
      <c r="V568" s="239"/>
      <c r="W568" s="239"/>
      <c r="X568" s="239"/>
      <c r="Y568" s="239"/>
      <c r="Z568" s="239"/>
      <c r="AA568" s="239"/>
      <c r="AB568" s="239"/>
    </row>
    <row r="569" spans="1:28" ht="12.75">
      <c r="A569" s="238"/>
      <c r="B569" s="239"/>
      <c r="C569" s="239"/>
      <c r="D569" s="239"/>
      <c r="E569" s="239"/>
      <c r="F569" s="239"/>
      <c r="G569" s="239"/>
      <c r="H569" s="239"/>
      <c r="I569" s="239"/>
      <c r="J569" s="239"/>
      <c r="K569" s="239"/>
      <c r="L569" s="239"/>
      <c r="M569" s="239"/>
      <c r="N569" s="239"/>
      <c r="O569" s="239"/>
      <c r="P569" s="239"/>
      <c r="Q569" s="239"/>
      <c r="R569" s="239"/>
      <c r="S569" s="239"/>
      <c r="T569" s="239"/>
      <c r="U569" s="239"/>
      <c r="V569" s="239"/>
      <c r="W569" s="239"/>
      <c r="X569" s="239"/>
      <c r="Y569" s="239"/>
      <c r="Z569" s="239"/>
      <c r="AA569" s="239"/>
      <c r="AB569" s="239"/>
    </row>
    <row r="570" spans="1:28" ht="12.75">
      <c r="A570" s="238"/>
      <c r="B570" s="239"/>
      <c r="C570" s="239"/>
      <c r="D570" s="239"/>
      <c r="E570" s="239"/>
      <c r="F570" s="239"/>
      <c r="G570" s="239"/>
      <c r="H570" s="239"/>
      <c r="I570" s="239"/>
      <c r="J570" s="239"/>
      <c r="K570" s="239"/>
      <c r="L570" s="239"/>
      <c r="M570" s="239"/>
      <c r="N570" s="239"/>
      <c r="O570" s="239"/>
      <c r="P570" s="239"/>
      <c r="Q570" s="239"/>
      <c r="R570" s="239"/>
      <c r="S570" s="239"/>
      <c r="T570" s="239"/>
      <c r="U570" s="239"/>
      <c r="V570" s="239"/>
      <c r="W570" s="239"/>
      <c r="X570" s="239"/>
      <c r="Y570" s="239"/>
      <c r="Z570" s="239"/>
      <c r="AA570" s="239"/>
      <c r="AB570" s="239"/>
    </row>
    <row r="571" spans="1:28" ht="12.75">
      <c r="A571" s="238"/>
      <c r="B571" s="239"/>
      <c r="C571" s="239"/>
      <c r="D571" s="239"/>
      <c r="E571" s="239"/>
      <c r="F571" s="239"/>
      <c r="G571" s="239"/>
      <c r="H571" s="239"/>
      <c r="I571" s="239"/>
      <c r="J571" s="239"/>
      <c r="K571" s="239"/>
      <c r="L571" s="239"/>
      <c r="M571" s="239"/>
      <c r="N571" s="239"/>
      <c r="O571" s="239"/>
      <c r="P571" s="239"/>
      <c r="Q571" s="239"/>
      <c r="R571" s="239"/>
      <c r="S571" s="239"/>
      <c r="T571" s="239"/>
      <c r="U571" s="239"/>
      <c r="V571" s="239"/>
      <c r="W571" s="239"/>
      <c r="X571" s="239"/>
      <c r="Y571" s="239"/>
      <c r="Z571" s="239"/>
      <c r="AA571" s="239"/>
      <c r="AB571" s="239"/>
    </row>
    <row r="572" spans="1:28" ht="12.75">
      <c r="A572" s="238"/>
      <c r="B572" s="239"/>
      <c r="C572" s="239"/>
      <c r="D572" s="239"/>
      <c r="E572" s="239"/>
      <c r="F572" s="239"/>
      <c r="G572" s="239"/>
      <c r="H572" s="239"/>
      <c r="I572" s="239"/>
      <c r="J572" s="239"/>
      <c r="K572" s="239"/>
      <c r="L572" s="239"/>
      <c r="M572" s="239"/>
      <c r="N572" s="239"/>
      <c r="O572" s="239"/>
      <c r="P572" s="239"/>
      <c r="Q572" s="239"/>
      <c r="R572" s="239"/>
      <c r="S572" s="239"/>
      <c r="T572" s="239"/>
      <c r="U572" s="239"/>
      <c r="V572" s="239"/>
      <c r="W572" s="239"/>
      <c r="X572" s="239"/>
      <c r="Y572" s="239"/>
      <c r="Z572" s="239"/>
      <c r="AA572" s="239"/>
      <c r="AB572" s="239"/>
    </row>
    <row r="573" spans="1:28" ht="12.75">
      <c r="A573" s="238"/>
      <c r="B573" s="239"/>
      <c r="C573" s="239"/>
      <c r="D573" s="239"/>
      <c r="E573" s="239"/>
      <c r="F573" s="239"/>
      <c r="G573" s="239"/>
      <c r="H573" s="239"/>
      <c r="I573" s="239"/>
      <c r="J573" s="239"/>
      <c r="K573" s="239"/>
      <c r="L573" s="239"/>
      <c r="M573" s="239"/>
      <c r="N573" s="239"/>
      <c r="O573" s="239"/>
      <c r="P573" s="239"/>
      <c r="Q573" s="239"/>
      <c r="R573" s="239"/>
      <c r="S573" s="239"/>
      <c r="T573" s="239"/>
      <c r="U573" s="239"/>
      <c r="V573" s="239"/>
      <c r="W573" s="239"/>
      <c r="X573" s="239"/>
      <c r="Y573" s="239"/>
      <c r="Z573" s="239"/>
      <c r="AA573" s="239"/>
      <c r="AB573" s="239"/>
    </row>
    <row r="574" spans="1:28" ht="12.75">
      <c r="A574" s="238"/>
      <c r="B574" s="239"/>
      <c r="C574" s="239"/>
      <c r="D574" s="239"/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239"/>
      <c r="Q574" s="239"/>
      <c r="R574" s="239"/>
      <c r="S574" s="239"/>
      <c r="T574" s="239"/>
      <c r="U574" s="239"/>
      <c r="V574" s="239"/>
      <c r="W574" s="239"/>
      <c r="X574" s="239"/>
      <c r="Y574" s="239"/>
      <c r="Z574" s="239"/>
      <c r="AA574" s="239"/>
      <c r="AB574" s="239"/>
    </row>
    <row r="575" spans="1:28" ht="12.75">
      <c r="A575" s="238"/>
      <c r="B575" s="239"/>
      <c r="C575" s="239"/>
      <c r="D575" s="239"/>
      <c r="E575" s="239"/>
      <c r="F575" s="239"/>
      <c r="G575" s="239"/>
      <c r="H575" s="239"/>
      <c r="I575" s="239"/>
      <c r="J575" s="239"/>
      <c r="K575" s="239"/>
      <c r="L575" s="239"/>
      <c r="M575" s="239"/>
      <c r="N575" s="239"/>
      <c r="O575" s="239"/>
      <c r="P575" s="239"/>
      <c r="Q575" s="239"/>
      <c r="R575" s="239"/>
      <c r="S575" s="239"/>
      <c r="T575" s="239"/>
      <c r="U575" s="239"/>
      <c r="V575" s="239"/>
      <c r="W575" s="239"/>
      <c r="X575" s="239"/>
      <c r="Y575" s="239"/>
      <c r="Z575" s="239"/>
      <c r="AA575" s="239"/>
      <c r="AB575" s="239"/>
    </row>
    <row r="576" spans="1:28" ht="12.75">
      <c r="A576" s="238"/>
      <c r="B576" s="239"/>
      <c r="C576" s="239"/>
      <c r="D576" s="239"/>
      <c r="E576" s="239"/>
      <c r="F576" s="239"/>
      <c r="G576" s="239"/>
      <c r="H576" s="239"/>
      <c r="I576" s="239"/>
      <c r="J576" s="239"/>
      <c r="K576" s="239"/>
      <c r="L576" s="239"/>
      <c r="M576" s="239"/>
      <c r="N576" s="239"/>
      <c r="O576" s="239"/>
      <c r="P576" s="239"/>
      <c r="Q576" s="239"/>
      <c r="R576" s="239"/>
      <c r="S576" s="239"/>
      <c r="T576" s="239"/>
      <c r="U576" s="239"/>
      <c r="V576" s="239"/>
      <c r="W576" s="239"/>
      <c r="X576" s="239"/>
      <c r="Y576" s="239"/>
      <c r="Z576" s="239"/>
      <c r="AA576" s="239"/>
      <c r="AB576" s="239"/>
    </row>
    <row r="577" spans="1:28" ht="12.75">
      <c r="A577" s="238"/>
      <c r="B577" s="239"/>
      <c r="C577" s="239"/>
      <c r="D577" s="239"/>
      <c r="E577" s="239"/>
      <c r="F577" s="239"/>
      <c r="G577" s="239"/>
      <c r="H577" s="239"/>
      <c r="I577" s="239"/>
      <c r="J577" s="239"/>
      <c r="K577" s="239"/>
      <c r="L577" s="239"/>
      <c r="M577" s="239"/>
      <c r="N577" s="239"/>
      <c r="O577" s="239"/>
      <c r="P577" s="239"/>
      <c r="Q577" s="239"/>
      <c r="R577" s="239"/>
      <c r="S577" s="239"/>
      <c r="T577" s="239"/>
      <c r="U577" s="239"/>
      <c r="V577" s="239"/>
      <c r="W577" s="239"/>
      <c r="X577" s="239"/>
      <c r="Y577" s="239"/>
      <c r="Z577" s="239"/>
      <c r="AA577" s="239"/>
      <c r="AB577" s="239"/>
    </row>
    <row r="578" spans="1:28" ht="12.75">
      <c r="A578" s="238"/>
      <c r="B578" s="239"/>
      <c r="C578" s="239"/>
      <c r="D578" s="239"/>
      <c r="E578" s="239"/>
      <c r="F578" s="239"/>
      <c r="G578" s="239"/>
      <c r="H578" s="239"/>
      <c r="I578" s="239"/>
      <c r="J578" s="239"/>
      <c r="K578" s="239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39"/>
      <c r="X578" s="239"/>
      <c r="Y578" s="239"/>
      <c r="Z578" s="239"/>
      <c r="AA578" s="239"/>
      <c r="AB578" s="239"/>
    </row>
    <row r="579" spans="1:28" ht="12.75">
      <c r="A579" s="238"/>
      <c r="B579" s="239"/>
      <c r="C579" s="239"/>
      <c r="D579" s="239"/>
      <c r="E579" s="239"/>
      <c r="F579" s="239"/>
      <c r="G579" s="239"/>
      <c r="H579" s="239"/>
      <c r="I579" s="239"/>
      <c r="J579" s="239"/>
      <c r="K579" s="239"/>
      <c r="L579" s="239"/>
      <c r="M579" s="239"/>
      <c r="N579" s="239"/>
      <c r="O579" s="239"/>
      <c r="P579" s="239"/>
      <c r="Q579" s="239"/>
      <c r="R579" s="239"/>
      <c r="S579" s="239"/>
      <c r="T579" s="239"/>
      <c r="U579" s="239"/>
      <c r="V579" s="239"/>
      <c r="W579" s="239"/>
      <c r="X579" s="239"/>
      <c r="Y579" s="239"/>
      <c r="Z579" s="239"/>
      <c r="AA579" s="239"/>
      <c r="AB579" s="239"/>
    </row>
    <row r="580" spans="1:28" ht="12.75">
      <c r="A580" s="238"/>
      <c r="B580" s="239"/>
      <c r="C580" s="239"/>
      <c r="D580" s="239"/>
      <c r="E580" s="239"/>
      <c r="F580" s="239"/>
      <c r="G580" s="239"/>
      <c r="H580" s="239"/>
      <c r="I580" s="239"/>
      <c r="J580" s="239"/>
      <c r="K580" s="239"/>
      <c r="L580" s="239"/>
      <c r="M580" s="239"/>
      <c r="N580" s="239"/>
      <c r="O580" s="239"/>
      <c r="P580" s="239"/>
      <c r="Q580" s="239"/>
      <c r="R580" s="239"/>
      <c r="S580" s="239"/>
      <c r="T580" s="239"/>
      <c r="U580" s="239"/>
      <c r="V580" s="239"/>
      <c r="W580" s="239"/>
      <c r="X580" s="239"/>
      <c r="Y580" s="239"/>
      <c r="Z580" s="239"/>
      <c r="AA580" s="239"/>
      <c r="AB580" s="239"/>
    </row>
    <row r="581" spans="1:28" ht="12.75">
      <c r="A581" s="238"/>
      <c r="B581" s="239"/>
      <c r="C581" s="239"/>
      <c r="D581" s="239"/>
      <c r="E581" s="239"/>
      <c r="F581" s="239"/>
      <c r="G581" s="239"/>
      <c r="H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T581" s="239"/>
      <c r="U581" s="239"/>
      <c r="V581" s="239"/>
      <c r="W581" s="239"/>
      <c r="X581" s="239"/>
      <c r="Y581" s="239"/>
      <c r="Z581" s="239"/>
      <c r="AA581" s="239"/>
      <c r="AB581" s="239"/>
    </row>
    <row r="582" spans="1:28" ht="12.75">
      <c r="A582" s="238"/>
      <c r="B582" s="239"/>
      <c r="C582" s="239"/>
      <c r="D582" s="239"/>
      <c r="E582" s="239"/>
      <c r="F582" s="239"/>
      <c r="G582" s="239"/>
      <c r="H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U582" s="239"/>
      <c r="V582" s="239"/>
      <c r="W582" s="239"/>
      <c r="X582" s="239"/>
      <c r="Y582" s="239"/>
      <c r="Z582" s="239"/>
      <c r="AA582" s="239"/>
      <c r="AB582" s="239"/>
    </row>
    <row r="583" spans="1:28" ht="12.75">
      <c r="A583" s="238"/>
      <c r="B583" s="239"/>
      <c r="C583" s="239"/>
      <c r="D583" s="239"/>
      <c r="E583" s="239"/>
      <c r="F583" s="239"/>
      <c r="G583" s="239"/>
      <c r="H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T583" s="239"/>
      <c r="U583" s="239"/>
      <c r="V583" s="239"/>
      <c r="W583" s="239"/>
      <c r="X583" s="239"/>
      <c r="Y583" s="239"/>
      <c r="Z583" s="239"/>
      <c r="AA583" s="239"/>
      <c r="AB583" s="239"/>
    </row>
  </sheetData>
  <sheetProtection/>
  <mergeCells count="82">
    <mergeCell ref="A1:O2"/>
    <mergeCell ref="D5:F5"/>
    <mergeCell ref="K5:L5"/>
    <mergeCell ref="B7:B8"/>
    <mergeCell ref="D7:D8"/>
    <mergeCell ref="E7:E8"/>
    <mergeCell ref="F7:F8"/>
    <mergeCell ref="H7:H8"/>
    <mergeCell ref="K7:L8"/>
    <mergeCell ref="M7:M8"/>
    <mergeCell ref="N7:N8"/>
    <mergeCell ref="B9:B10"/>
    <mergeCell ref="D9:D10"/>
    <mergeCell ref="E9:E10"/>
    <mergeCell ref="F9:F10"/>
    <mergeCell ref="H9:H10"/>
    <mergeCell ref="K9:L10"/>
    <mergeCell ref="M9:M10"/>
    <mergeCell ref="N9:N10"/>
    <mergeCell ref="M11:M12"/>
    <mergeCell ref="N11:N12"/>
    <mergeCell ref="B13:B14"/>
    <mergeCell ref="D13:D14"/>
    <mergeCell ref="E13:E14"/>
    <mergeCell ref="F13:F14"/>
    <mergeCell ref="H13:H14"/>
    <mergeCell ref="K13:L14"/>
    <mergeCell ref="M13:M14"/>
    <mergeCell ref="N13:N14"/>
    <mergeCell ref="B11:B12"/>
    <mergeCell ref="D11:D12"/>
    <mergeCell ref="E11:E12"/>
    <mergeCell ref="F11:F12"/>
    <mergeCell ref="H11:H12"/>
    <mergeCell ref="K11:L12"/>
    <mergeCell ref="M15:M16"/>
    <mergeCell ref="N15:N16"/>
    <mergeCell ref="B17:B18"/>
    <mergeCell ref="D17:D18"/>
    <mergeCell ref="E17:E18"/>
    <mergeCell ref="F17:F18"/>
    <mergeCell ref="H17:H18"/>
    <mergeCell ref="K17:L18"/>
    <mergeCell ref="M17:M18"/>
    <mergeCell ref="N17:N18"/>
    <mergeCell ref="B15:B16"/>
    <mergeCell ref="D15:D16"/>
    <mergeCell ref="E15:E16"/>
    <mergeCell ref="F15:F16"/>
    <mergeCell ref="H15:H16"/>
    <mergeCell ref="K15:L16"/>
    <mergeCell ref="N19:N20"/>
    <mergeCell ref="B21:B22"/>
    <mergeCell ref="D21:D22"/>
    <mergeCell ref="E21:E22"/>
    <mergeCell ref="F21:F22"/>
    <mergeCell ref="H21:H22"/>
    <mergeCell ref="K21:L22"/>
    <mergeCell ref="M21:M22"/>
    <mergeCell ref="N21:N22"/>
    <mergeCell ref="B19:B20"/>
    <mergeCell ref="D19:D20"/>
    <mergeCell ref="E19:E20"/>
    <mergeCell ref="F19:F20"/>
    <mergeCell ref="H19:H20"/>
    <mergeCell ref="K19:L20"/>
    <mergeCell ref="K29:L29"/>
    <mergeCell ref="K30:L30"/>
    <mergeCell ref="H5:J5"/>
    <mergeCell ref="B6:G6"/>
    <mergeCell ref="K6:N6"/>
    <mergeCell ref="I7:I8"/>
    <mergeCell ref="J7:J8"/>
    <mergeCell ref="I9:I10"/>
    <mergeCell ref="J9:J10"/>
    <mergeCell ref="K23:L23"/>
    <mergeCell ref="K24:L24"/>
    <mergeCell ref="K25:L25"/>
    <mergeCell ref="K26:L26"/>
    <mergeCell ref="K27:L27"/>
    <mergeCell ref="K28:L28"/>
    <mergeCell ref="M19:M20"/>
  </mergeCells>
  <conditionalFormatting sqref="A60:A61 A5:A6 A9 A17 A24:A26 A28:A30 A32:A34 A36:A38 A40:A42 A44:A46 A48:A50 A52:A54 A56:A58 A11 A13 A19 A21">
    <cfRule type="expression" priority="26" dxfId="69" stopIfTrue="1">
      <formula>IF(AND($C$5=3,$C$6=3,'LLaves Semifinales'!#REF!=3,$C$7=3),1,0)</formula>
    </cfRule>
  </conditionalFormatting>
  <conditionalFormatting sqref="B6 B31:N31 B35:N36 B40:N41 B45:N46 B50:N51 B55:N56 B60:N61 K30 M7:N7 K17 K25:K26 M25:N26 M30:N30 B5:D5 G5:H5 N9 N17 N19 K5:N5">
    <cfRule type="expression" priority="27" dxfId="0" stopIfTrue="1">
      <formula>IF(AND($C$5=3,$C$6=3,'LLaves Semifinales'!#REF!=3,$C$7=3),1,0)</formula>
    </cfRule>
  </conditionalFormatting>
  <conditionalFormatting sqref="K11 N11 N13 K13">
    <cfRule type="expression" priority="25" dxfId="0" stopIfTrue="1">
      <formula>IF(AND($C$5=3,$C$6=3,'LLaves Semifinales'!#REF!=3,$C$7=3),1,0)</formula>
    </cfRule>
  </conditionalFormatting>
  <conditionalFormatting sqref="K15 N15">
    <cfRule type="expression" priority="24" dxfId="0" stopIfTrue="1">
      <formula>IF(AND($C$5=3,$C$6=3,'LLaves Semifinales'!#REF!=3,$C$7=3),1,0)</formula>
    </cfRule>
  </conditionalFormatting>
  <conditionalFormatting sqref="K23 N21 M23:N23">
    <cfRule type="expression" priority="23" dxfId="0" stopIfTrue="1">
      <formula>IF(AND($C$5=3,$C$6=3,'LLaves Semifinales'!#REF!=3,$C$7=3),1,0)</formula>
    </cfRule>
  </conditionalFormatting>
  <conditionalFormatting sqref="K24 M24:N24">
    <cfRule type="expression" priority="22" dxfId="0" stopIfTrue="1">
      <formula>IF(AND($C$5=3,$C$6=3,'LLaves Semifinales'!#REF!=3,$C$7=3),1,0)</formula>
    </cfRule>
  </conditionalFormatting>
  <conditionalFormatting sqref="K27:K28 M27:N28">
    <cfRule type="expression" priority="21" dxfId="0" stopIfTrue="1">
      <formula>IF(AND($C$5=3,$C$6=3,'LLaves Semifinales'!#REF!=3,$C$7=3),1,0)</formula>
    </cfRule>
  </conditionalFormatting>
  <conditionalFormatting sqref="K29 M29:N29">
    <cfRule type="expression" priority="20" dxfId="0" stopIfTrue="1">
      <formula>IF(AND($C$5=3,$C$6=3,'LLaves Semifinales'!#REF!=3,$C$7=3),1,0)</formula>
    </cfRule>
  </conditionalFormatting>
  <conditionalFormatting sqref="B32:N33">
    <cfRule type="expression" priority="19" dxfId="0" stopIfTrue="1">
      <formula>IF(AND($C$5=3,$C$6=3,'LLaves Semifinales'!#REF!=3,$C$7=3),1,0)</formula>
    </cfRule>
  </conditionalFormatting>
  <conditionalFormatting sqref="B34:N34">
    <cfRule type="expression" priority="18" dxfId="0" stopIfTrue="1">
      <formula>IF(AND($C$5=3,$C$6=3,'LLaves Semifinales'!#REF!=3,$C$7=3),1,0)</formula>
    </cfRule>
  </conditionalFormatting>
  <conditionalFormatting sqref="B37:N38">
    <cfRule type="expression" priority="17" dxfId="0" stopIfTrue="1">
      <formula>IF(AND($C$5=3,$C$6=3,'LLaves Semifinales'!#REF!=3,$C$7=3),1,0)</formula>
    </cfRule>
  </conditionalFormatting>
  <conditionalFormatting sqref="B39:N39">
    <cfRule type="expression" priority="16" dxfId="0" stopIfTrue="1">
      <formula>IF(AND($C$5=3,$C$6=3,'LLaves Semifinales'!#REF!=3,$C$7=3),1,0)</formula>
    </cfRule>
  </conditionalFormatting>
  <conditionalFormatting sqref="B42:N43">
    <cfRule type="expression" priority="15" dxfId="0" stopIfTrue="1">
      <formula>IF(AND($C$5=3,$C$6=3,'LLaves Semifinales'!#REF!=3,$C$7=3),1,0)</formula>
    </cfRule>
  </conditionalFormatting>
  <conditionalFormatting sqref="B44:N44">
    <cfRule type="expression" priority="14" dxfId="0" stopIfTrue="1">
      <formula>IF(AND($C$5=3,$C$6=3,'LLaves Semifinales'!#REF!=3,$C$7=3),1,0)</formula>
    </cfRule>
  </conditionalFormatting>
  <conditionalFormatting sqref="B47:N48">
    <cfRule type="expression" priority="13" dxfId="0" stopIfTrue="1">
      <formula>IF(AND($C$5=3,$C$6=3,'LLaves Semifinales'!#REF!=3,$C$7=3),1,0)</formula>
    </cfRule>
  </conditionalFormatting>
  <conditionalFormatting sqref="B49:N49">
    <cfRule type="expression" priority="12" dxfId="0" stopIfTrue="1">
      <formula>IF(AND($C$5=3,$C$6=3,'LLaves Semifinales'!#REF!=3,$C$7=3),1,0)</formula>
    </cfRule>
  </conditionalFormatting>
  <conditionalFormatting sqref="B52:N53">
    <cfRule type="expression" priority="11" dxfId="0" stopIfTrue="1">
      <formula>IF(AND($C$5=3,$C$6=3,'LLaves Semifinales'!#REF!=3,$C$7=3),1,0)</formula>
    </cfRule>
  </conditionalFormatting>
  <conditionalFormatting sqref="B54:N54">
    <cfRule type="expression" priority="10" dxfId="0" stopIfTrue="1">
      <formula>IF(AND($C$5=3,$C$6=3,'LLaves Semifinales'!#REF!=3,$C$7=3),1,0)</formula>
    </cfRule>
  </conditionalFormatting>
  <conditionalFormatting sqref="B57:N58">
    <cfRule type="expression" priority="9" dxfId="0" stopIfTrue="1">
      <formula>IF(AND($C$5=3,$C$6=3,'LLaves Semifinales'!#REF!=3,$C$7=3),1,0)</formula>
    </cfRule>
  </conditionalFormatting>
  <conditionalFormatting sqref="B59:N59">
    <cfRule type="expression" priority="8" dxfId="0" stopIfTrue="1">
      <formula>IF(AND($C$5=3,$C$6=3,'LLaves Semifinales'!#REF!=3,$C$7=3),1,0)</formula>
    </cfRule>
  </conditionalFormatting>
  <conditionalFormatting sqref="K21">
    <cfRule type="expression" priority="7" dxfId="0" stopIfTrue="1">
      <formula>IF(AND($C$5=3,$C$6=3,'LLaves Semifinales'!#REF!=3,$C$7=3),1,0)</formula>
    </cfRule>
  </conditionalFormatting>
  <conditionalFormatting sqref="M9 M11 M13 M15 M17 M19 M21">
    <cfRule type="expression" priority="6" dxfId="0" stopIfTrue="1">
      <formula>IF(AND($C$5=3,$C$6=3,'LLaves Semifinales'!#REF!=3,$C$7=3),1,0)</formula>
    </cfRule>
  </conditionalFormatting>
  <conditionalFormatting sqref="K19">
    <cfRule type="expression" priority="4" dxfId="0" stopIfTrue="1">
      <formula>IF(AND($C$5=3,$C$6=3,'LLaves Semifinales'!#REF!=3,$C$7=3),1,0)</formula>
    </cfRule>
  </conditionalFormatting>
  <conditionalFormatting sqref="H6">
    <cfRule type="expression" priority="3" dxfId="0" stopIfTrue="1">
      <formula>IF(AND($C$5=3,$C$6=3,'LLaves Semifinales'!#REF!=3,$C$7=3),1,0)</formula>
    </cfRule>
  </conditionalFormatting>
  <conditionalFormatting sqref="I6:J6">
    <cfRule type="expression" priority="2" dxfId="0" stopIfTrue="1">
      <formula>IF(AND($C$5=3,$C$6=3,'LLaves Semifinales'!#REF!=3,$C$7=3),1,0)</formula>
    </cfRule>
  </conditionalFormatting>
  <conditionalFormatting sqref="K7 K9">
    <cfRule type="expression" priority="1" dxfId="0" stopIfTrue="1">
      <formula>IF(AND($C$5=3,$C$6=3,'LLaves Semifinales'!#REF!=3,$C$7=3),1,0)</formula>
    </cfRule>
  </conditionalFormatting>
  <printOptions/>
  <pageMargins left="0.75" right="0.75" top="1" bottom="1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3"/>
  <sheetViews>
    <sheetView showGridLines="0" showOutlineSymbols="0" zoomScalePageLayoutView="0" workbookViewId="0" topLeftCell="B1">
      <selection activeCell="J7" sqref="J7:J8"/>
    </sheetView>
  </sheetViews>
  <sheetFormatPr defaultColWidth="11.421875" defaultRowHeight="12.75"/>
  <cols>
    <col min="1" max="1" width="26.28125" style="242" customWidth="1"/>
    <col min="2" max="2" width="8.7109375" style="242" bestFit="1" customWidth="1"/>
    <col min="3" max="3" width="24.140625" style="242" bestFit="1" customWidth="1"/>
    <col min="4" max="4" width="4.28125" style="242" customWidth="1"/>
    <col min="5" max="5" width="4.57421875" style="242" bestFit="1" customWidth="1"/>
    <col min="6" max="6" width="4.57421875" style="242" customWidth="1"/>
    <col min="7" max="7" width="27.28125" style="242" bestFit="1" customWidth="1"/>
    <col min="8" max="10" width="16.421875" style="242" customWidth="1"/>
    <col min="11" max="11" width="6.140625" style="242" bestFit="1" customWidth="1"/>
    <col min="12" max="12" width="8.7109375" style="242" customWidth="1"/>
    <col min="13" max="14" width="15.7109375" style="242" customWidth="1"/>
    <col min="15" max="15" width="5.7109375" style="242" customWidth="1"/>
    <col min="16" max="17" width="26.28125" style="242" customWidth="1"/>
    <col min="18" max="18" width="5.7109375" style="242" customWidth="1"/>
    <col min="19" max="19" width="7.7109375" style="242" customWidth="1"/>
    <col min="20" max="16384" width="11.421875" style="242" customWidth="1"/>
  </cols>
  <sheetData>
    <row r="1" spans="1:42" s="237" customFormat="1" ht="34.5" customHeight="1">
      <c r="A1" s="320" t="s">
        <v>169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232"/>
      <c r="Q1" s="232"/>
      <c r="R1" s="232"/>
      <c r="S1" s="232"/>
      <c r="T1" s="233"/>
      <c r="U1" s="233"/>
      <c r="V1" s="233"/>
      <c r="W1" s="233"/>
      <c r="X1" s="234"/>
      <c r="Y1" s="234"/>
      <c r="Z1" s="235"/>
      <c r="AA1" s="235"/>
      <c r="AB1" s="235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1:42" s="237" customFormat="1" ht="34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232"/>
      <c r="Q2" s="232"/>
      <c r="R2" s="232"/>
      <c r="S2" s="232"/>
      <c r="T2" s="233"/>
      <c r="U2" s="233"/>
      <c r="V2" s="233"/>
      <c r="W2" s="233"/>
      <c r="X2" s="234"/>
      <c r="Y2" s="234"/>
      <c r="Z2" s="235"/>
      <c r="AA2" s="235"/>
      <c r="AB2" s="235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</row>
    <row r="3" spans="1:42" ht="21" customHeight="1">
      <c r="A3" s="238"/>
      <c r="B3" s="239"/>
      <c r="C3" s="239"/>
      <c r="D3" s="239"/>
      <c r="E3" s="239"/>
      <c r="F3" s="239"/>
      <c r="G3" s="240"/>
      <c r="H3" s="239"/>
      <c r="I3" s="239"/>
      <c r="J3" s="239"/>
      <c r="K3" s="239"/>
      <c r="L3" s="239"/>
      <c r="M3" s="239"/>
      <c r="N3" s="239"/>
      <c r="O3" s="239"/>
      <c r="P3" s="240"/>
      <c r="Q3" s="240"/>
      <c r="R3" s="240"/>
      <c r="S3" s="240"/>
      <c r="T3" s="240"/>
      <c r="U3" s="239"/>
      <c r="V3" s="239"/>
      <c r="W3" s="239"/>
      <c r="X3" s="239"/>
      <c r="Y3" s="239"/>
      <c r="Z3" s="239"/>
      <c r="AA3" s="239"/>
      <c r="AB3" s="239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</row>
    <row r="4" spans="1:42" ht="14.25" thickBot="1">
      <c r="A4" s="238"/>
      <c r="B4" s="239"/>
      <c r="C4" s="239"/>
      <c r="D4" s="239"/>
      <c r="E4" s="239"/>
      <c r="F4" s="239"/>
      <c r="G4" s="240"/>
      <c r="H4" s="239"/>
      <c r="I4" s="239"/>
      <c r="J4" s="239"/>
      <c r="K4" s="239"/>
      <c r="L4" s="239"/>
      <c r="M4" s="239"/>
      <c r="N4" s="239"/>
      <c r="O4" s="239"/>
      <c r="P4" s="243"/>
      <c r="Q4" s="244"/>
      <c r="R4" s="240"/>
      <c r="S4" s="245"/>
      <c r="T4" s="240"/>
      <c r="U4" s="239"/>
      <c r="V4" s="239"/>
      <c r="W4" s="239"/>
      <c r="X4" s="239"/>
      <c r="Y4" s="239"/>
      <c r="Z4" s="239"/>
      <c r="AA4" s="239"/>
      <c r="AB4" s="239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</row>
    <row r="5" spans="1:42" ht="17.25" customHeight="1">
      <c r="A5" s="246"/>
      <c r="B5" s="247" t="s">
        <v>170</v>
      </c>
      <c r="C5" s="248" t="s">
        <v>171</v>
      </c>
      <c r="D5" s="321"/>
      <c r="E5" s="322"/>
      <c r="F5" s="323"/>
      <c r="G5" s="248" t="s">
        <v>172</v>
      </c>
      <c r="H5" s="360" t="s">
        <v>120</v>
      </c>
      <c r="I5" s="361"/>
      <c r="J5" s="362"/>
      <c r="K5" s="324" t="s">
        <v>121</v>
      </c>
      <c r="L5" s="324"/>
      <c r="M5" s="248" t="s">
        <v>173</v>
      </c>
      <c r="N5" s="249" t="s">
        <v>122</v>
      </c>
      <c r="O5" s="240"/>
      <c r="P5" s="25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</row>
    <row r="6" spans="1:42" ht="9.75" customHeight="1">
      <c r="A6" s="252"/>
      <c r="B6" s="325"/>
      <c r="C6" s="326"/>
      <c r="D6" s="326"/>
      <c r="E6" s="326"/>
      <c r="F6" s="326"/>
      <c r="G6" s="326"/>
      <c r="H6" s="279" t="s">
        <v>197</v>
      </c>
      <c r="I6" s="279" t="s">
        <v>199</v>
      </c>
      <c r="J6" s="279" t="s">
        <v>198</v>
      </c>
      <c r="K6" s="363"/>
      <c r="L6" s="326"/>
      <c r="M6" s="326"/>
      <c r="N6" s="327"/>
      <c r="O6" s="240"/>
      <c r="P6" s="240"/>
      <c r="Q6" s="240"/>
      <c r="R6" s="240"/>
      <c r="S6" s="240"/>
      <c r="T6" s="240"/>
      <c r="U6" s="239"/>
      <c r="V6" s="239"/>
      <c r="W6" s="239"/>
      <c r="X6" s="239"/>
      <c r="Y6" s="239"/>
      <c r="Z6" s="239"/>
      <c r="AA6" s="239"/>
      <c r="AB6" s="239"/>
      <c r="AC6" s="241"/>
      <c r="AD6" s="25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</row>
    <row r="7" spans="1:42" ht="15">
      <c r="A7" s="252"/>
      <c r="B7" s="366" t="s">
        <v>50</v>
      </c>
      <c r="C7" s="276"/>
      <c r="D7" s="330"/>
      <c r="E7" s="368" t="s">
        <v>175</v>
      </c>
      <c r="F7" s="368"/>
      <c r="G7" s="276"/>
      <c r="H7" s="334" t="s">
        <v>207</v>
      </c>
      <c r="I7" s="334" t="s">
        <v>208</v>
      </c>
      <c r="J7" s="334" t="s">
        <v>209</v>
      </c>
      <c r="K7" s="336">
        <v>0.5416666666666666</v>
      </c>
      <c r="L7" s="336"/>
      <c r="M7" s="337" t="s">
        <v>196</v>
      </c>
      <c r="N7" s="339"/>
      <c r="O7" s="240"/>
      <c r="P7" s="240"/>
      <c r="Q7" s="240"/>
      <c r="R7" s="240"/>
      <c r="S7" s="240"/>
      <c r="T7" s="240"/>
      <c r="U7" s="239"/>
      <c r="V7" s="239"/>
      <c r="W7" s="239"/>
      <c r="X7" s="239"/>
      <c r="Y7" s="239"/>
      <c r="Z7" s="239"/>
      <c r="AA7" s="239"/>
      <c r="AB7" s="239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</row>
    <row r="8" spans="1:42" ht="8.25" customHeight="1" thickBot="1">
      <c r="A8" s="252"/>
      <c r="B8" s="367"/>
      <c r="C8" s="272" t="s">
        <v>205</v>
      </c>
      <c r="D8" s="348"/>
      <c r="E8" s="369"/>
      <c r="F8" s="369"/>
      <c r="G8" s="272" t="s">
        <v>206</v>
      </c>
      <c r="H8" s="364"/>
      <c r="I8" s="364"/>
      <c r="J8" s="364"/>
      <c r="K8" s="343"/>
      <c r="L8" s="343"/>
      <c r="M8" s="344"/>
      <c r="N8" s="372"/>
      <c r="O8" s="240"/>
      <c r="P8" s="240"/>
      <c r="Q8" s="240"/>
      <c r="R8" s="240"/>
      <c r="S8" s="240"/>
      <c r="T8" s="240"/>
      <c r="U8" s="239"/>
      <c r="V8" s="239"/>
      <c r="W8" s="239"/>
      <c r="X8" s="239"/>
      <c r="Y8" s="239"/>
      <c r="Z8" s="239"/>
      <c r="AA8" s="239"/>
      <c r="AB8" s="239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</row>
    <row r="9" spans="1:42" ht="17.25" customHeight="1">
      <c r="A9" s="252"/>
      <c r="B9" s="365"/>
      <c r="C9" s="277"/>
      <c r="D9" s="353"/>
      <c r="E9" s="365"/>
      <c r="F9" s="365"/>
      <c r="G9" s="277"/>
      <c r="H9" s="365"/>
      <c r="I9" s="365"/>
      <c r="J9" s="365"/>
      <c r="K9" s="355"/>
      <c r="L9" s="355"/>
      <c r="M9" s="350"/>
      <c r="N9" s="350"/>
      <c r="O9" s="240"/>
      <c r="P9" s="240"/>
      <c r="Q9" s="240"/>
      <c r="R9" s="240"/>
      <c r="S9" s="240"/>
      <c r="T9" s="240"/>
      <c r="U9" s="239"/>
      <c r="V9" s="239"/>
      <c r="W9" s="239"/>
      <c r="X9" s="239"/>
      <c r="Y9" s="239"/>
      <c r="Z9" s="239"/>
      <c r="AA9" s="239"/>
      <c r="AB9" s="239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</row>
    <row r="10" spans="1:42" ht="9" customHeight="1">
      <c r="A10" s="252"/>
      <c r="B10" s="365"/>
      <c r="C10" s="255"/>
      <c r="D10" s="353"/>
      <c r="E10" s="365"/>
      <c r="F10" s="365"/>
      <c r="G10" s="255"/>
      <c r="H10" s="365"/>
      <c r="I10" s="365"/>
      <c r="J10" s="365"/>
      <c r="K10" s="355"/>
      <c r="L10" s="355"/>
      <c r="M10" s="350"/>
      <c r="N10" s="350"/>
      <c r="O10" s="240"/>
      <c r="P10" s="240"/>
      <c r="Q10" s="240"/>
      <c r="R10" s="240"/>
      <c r="S10" s="240"/>
      <c r="T10" s="240"/>
      <c r="U10" s="239"/>
      <c r="V10" s="239"/>
      <c r="W10" s="239"/>
      <c r="X10" s="239"/>
      <c r="Y10" s="239"/>
      <c r="Z10" s="239"/>
      <c r="AA10" s="239"/>
      <c r="AB10" s="239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</row>
    <row r="11" spans="1:42" ht="15">
      <c r="A11" s="252"/>
      <c r="B11" s="365"/>
      <c r="C11" s="277"/>
      <c r="D11" s="365"/>
      <c r="E11" s="365"/>
      <c r="F11" s="353"/>
      <c r="G11" s="277"/>
      <c r="H11" s="365"/>
      <c r="I11" s="278"/>
      <c r="J11" s="278"/>
      <c r="K11" s="355"/>
      <c r="L11" s="355"/>
      <c r="M11" s="350"/>
      <c r="N11" s="350"/>
      <c r="O11" s="240"/>
      <c r="P11" s="240"/>
      <c r="Q11" s="240"/>
      <c r="R11" s="240"/>
      <c r="S11" s="240"/>
      <c r="T11" s="240"/>
      <c r="U11" s="239"/>
      <c r="V11" s="239"/>
      <c r="W11" s="239"/>
      <c r="X11" s="239"/>
      <c r="Y11" s="239"/>
      <c r="Z11" s="239"/>
      <c r="AA11" s="239"/>
      <c r="AB11" s="239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</row>
    <row r="12" spans="1:42" ht="9" customHeight="1">
      <c r="A12" s="252"/>
      <c r="B12" s="365"/>
      <c r="C12" s="255"/>
      <c r="D12" s="365"/>
      <c r="E12" s="365"/>
      <c r="F12" s="353"/>
      <c r="G12" s="255"/>
      <c r="H12" s="365"/>
      <c r="I12" s="278"/>
      <c r="J12" s="278"/>
      <c r="K12" s="355"/>
      <c r="L12" s="355"/>
      <c r="M12" s="350"/>
      <c r="N12" s="350"/>
      <c r="O12" s="240"/>
      <c r="P12" s="240"/>
      <c r="Q12" s="240"/>
      <c r="R12" s="240"/>
      <c r="S12" s="240"/>
      <c r="T12" s="240"/>
      <c r="U12" s="239"/>
      <c r="V12" s="239"/>
      <c r="W12" s="239"/>
      <c r="X12" s="239"/>
      <c r="Y12" s="239"/>
      <c r="Z12" s="239"/>
      <c r="AA12" s="239"/>
      <c r="AB12" s="239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</row>
    <row r="13" spans="1:42" ht="15">
      <c r="A13" s="252"/>
      <c r="B13" s="365"/>
      <c r="C13" s="277"/>
      <c r="D13" s="365"/>
      <c r="E13" s="365"/>
      <c r="F13" s="353"/>
      <c r="G13" s="277"/>
      <c r="H13" s="365"/>
      <c r="I13" s="278"/>
      <c r="J13" s="278"/>
      <c r="K13" s="355"/>
      <c r="L13" s="355"/>
      <c r="M13" s="350"/>
      <c r="N13" s="350"/>
      <c r="O13" s="240"/>
      <c r="P13" s="240"/>
      <c r="Q13" s="240"/>
      <c r="R13" s="240"/>
      <c r="S13" s="240"/>
      <c r="T13" s="240"/>
      <c r="U13" s="239"/>
      <c r="V13" s="239"/>
      <c r="W13" s="239"/>
      <c r="X13" s="239"/>
      <c r="Y13" s="239"/>
      <c r="Z13" s="239"/>
      <c r="AA13" s="239"/>
      <c r="AB13" s="239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</row>
    <row r="14" spans="1:42" ht="9.75" customHeight="1">
      <c r="A14" s="252"/>
      <c r="B14" s="365"/>
      <c r="C14" s="255"/>
      <c r="D14" s="365"/>
      <c r="E14" s="365"/>
      <c r="F14" s="353"/>
      <c r="G14" s="255"/>
      <c r="H14" s="365"/>
      <c r="I14" s="278"/>
      <c r="J14" s="278"/>
      <c r="K14" s="355"/>
      <c r="L14" s="355"/>
      <c r="M14" s="350"/>
      <c r="N14" s="350"/>
      <c r="O14" s="240"/>
      <c r="P14" s="240"/>
      <c r="Q14" s="240"/>
      <c r="R14" s="240"/>
      <c r="S14" s="240"/>
      <c r="T14" s="240"/>
      <c r="U14" s="239"/>
      <c r="V14" s="239"/>
      <c r="W14" s="239"/>
      <c r="X14" s="239"/>
      <c r="Y14" s="239"/>
      <c r="Z14" s="239"/>
      <c r="AA14" s="239"/>
      <c r="AB14" s="239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</row>
    <row r="15" spans="1:42" ht="15">
      <c r="A15" s="252"/>
      <c r="B15" s="365"/>
      <c r="C15" s="277"/>
      <c r="D15" s="365"/>
      <c r="E15" s="365"/>
      <c r="F15" s="353"/>
      <c r="G15" s="277"/>
      <c r="H15" s="365"/>
      <c r="I15" s="278"/>
      <c r="J15" s="278"/>
      <c r="K15" s="355"/>
      <c r="L15" s="355"/>
      <c r="M15" s="350"/>
      <c r="N15" s="351"/>
      <c r="O15" s="240"/>
      <c r="P15" s="240"/>
      <c r="Q15" s="240"/>
      <c r="R15" s="240"/>
      <c r="S15" s="240"/>
      <c r="T15" s="240"/>
      <c r="U15" s="239"/>
      <c r="V15" s="239"/>
      <c r="W15" s="239"/>
      <c r="X15" s="239"/>
      <c r="Y15" s="239"/>
      <c r="Z15" s="239"/>
      <c r="AA15" s="239"/>
      <c r="AB15" s="239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</row>
    <row r="16" spans="1:42" ht="9" customHeight="1">
      <c r="A16" s="252"/>
      <c r="B16" s="365"/>
      <c r="C16" s="255"/>
      <c r="D16" s="365"/>
      <c r="E16" s="365"/>
      <c r="F16" s="353"/>
      <c r="G16" s="255"/>
      <c r="H16" s="365"/>
      <c r="I16" s="278"/>
      <c r="J16" s="278"/>
      <c r="K16" s="355"/>
      <c r="L16" s="355"/>
      <c r="M16" s="350"/>
      <c r="N16" s="351"/>
      <c r="O16" s="240"/>
      <c r="P16" s="240"/>
      <c r="Q16" s="240"/>
      <c r="R16" s="240"/>
      <c r="S16" s="240"/>
      <c r="T16" s="240"/>
      <c r="U16" s="239"/>
      <c r="V16" s="239"/>
      <c r="W16" s="239"/>
      <c r="X16" s="239"/>
      <c r="Y16" s="239"/>
      <c r="Z16" s="239"/>
      <c r="AA16" s="239"/>
      <c r="AB16" s="239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</row>
    <row r="17" spans="1:42" ht="17.25" customHeight="1">
      <c r="A17" s="252"/>
      <c r="B17" s="365"/>
      <c r="C17" s="277"/>
      <c r="D17" s="353"/>
      <c r="E17" s="365"/>
      <c r="F17" s="365"/>
      <c r="G17" s="277"/>
      <c r="H17" s="365"/>
      <c r="I17" s="278"/>
      <c r="J17" s="278"/>
      <c r="K17" s="354"/>
      <c r="L17" s="354"/>
      <c r="M17" s="350"/>
      <c r="N17" s="350"/>
      <c r="O17" s="240"/>
      <c r="P17" s="240"/>
      <c r="Q17" s="240"/>
      <c r="R17" s="240"/>
      <c r="S17" s="240"/>
      <c r="T17" s="240"/>
      <c r="U17" s="239"/>
      <c r="V17" s="239"/>
      <c r="W17" s="239"/>
      <c r="X17" s="239"/>
      <c r="Y17" s="239"/>
      <c r="Z17" s="239"/>
      <c r="AA17" s="239"/>
      <c r="AB17" s="239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</row>
    <row r="18" spans="1:42" ht="9" customHeight="1">
      <c r="A18" s="252"/>
      <c r="B18" s="365"/>
      <c r="C18" s="255"/>
      <c r="D18" s="353"/>
      <c r="E18" s="365"/>
      <c r="F18" s="365"/>
      <c r="G18" s="255"/>
      <c r="H18" s="365"/>
      <c r="I18" s="278"/>
      <c r="J18" s="278"/>
      <c r="K18" s="354"/>
      <c r="L18" s="354"/>
      <c r="M18" s="350"/>
      <c r="N18" s="350"/>
      <c r="O18" s="240"/>
      <c r="P18" s="240"/>
      <c r="Q18" s="240"/>
      <c r="R18" s="240"/>
      <c r="S18" s="240"/>
      <c r="T18" s="240"/>
      <c r="U18" s="239"/>
      <c r="V18" s="239"/>
      <c r="W18" s="239"/>
      <c r="X18" s="239"/>
      <c r="Y18" s="239"/>
      <c r="Z18" s="239"/>
      <c r="AA18" s="239"/>
      <c r="AB18" s="239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</row>
    <row r="19" spans="1:42" ht="18" customHeight="1">
      <c r="A19" s="252"/>
      <c r="B19" s="365"/>
      <c r="C19" s="277"/>
      <c r="D19" s="365"/>
      <c r="E19" s="365"/>
      <c r="F19" s="365"/>
      <c r="G19" s="277"/>
      <c r="H19" s="365"/>
      <c r="I19" s="278"/>
      <c r="J19" s="278"/>
      <c r="K19" s="354"/>
      <c r="L19" s="354"/>
      <c r="M19" s="350"/>
      <c r="N19" s="350"/>
      <c r="O19" s="240"/>
      <c r="P19" s="240"/>
      <c r="Q19" s="240"/>
      <c r="R19" s="240"/>
      <c r="S19" s="240"/>
      <c r="T19" s="240"/>
      <c r="U19" s="239"/>
      <c r="V19" s="239"/>
      <c r="W19" s="239"/>
      <c r="X19" s="239"/>
      <c r="Y19" s="239"/>
      <c r="Z19" s="239"/>
      <c r="AA19" s="239"/>
      <c r="AB19" s="239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</row>
    <row r="20" spans="1:42" ht="8.25" customHeight="1">
      <c r="A20" s="252"/>
      <c r="B20" s="365"/>
      <c r="C20" s="255"/>
      <c r="D20" s="365"/>
      <c r="E20" s="365"/>
      <c r="F20" s="365"/>
      <c r="G20" s="255"/>
      <c r="H20" s="365"/>
      <c r="I20" s="278"/>
      <c r="J20" s="278"/>
      <c r="K20" s="354"/>
      <c r="L20" s="354"/>
      <c r="M20" s="350"/>
      <c r="N20" s="350"/>
      <c r="O20" s="240"/>
      <c r="P20" s="240"/>
      <c r="Q20" s="240"/>
      <c r="R20" s="240"/>
      <c r="S20" s="240"/>
      <c r="T20" s="240"/>
      <c r="U20" s="239"/>
      <c r="V20" s="239"/>
      <c r="W20" s="239"/>
      <c r="X20" s="239"/>
      <c r="Y20" s="239"/>
      <c r="Z20" s="239"/>
      <c r="AA20" s="239"/>
      <c r="AB20" s="239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</row>
    <row r="21" spans="1:42" ht="15">
      <c r="A21" s="252"/>
      <c r="B21" s="365"/>
      <c r="C21" s="277"/>
      <c r="D21" s="353"/>
      <c r="E21" s="365"/>
      <c r="F21" s="365"/>
      <c r="G21" s="277"/>
      <c r="H21" s="365"/>
      <c r="I21" s="278"/>
      <c r="J21" s="278"/>
      <c r="K21" s="356"/>
      <c r="L21" s="356"/>
      <c r="M21" s="350"/>
      <c r="N21" s="350"/>
      <c r="O21" s="240"/>
      <c r="P21" s="240"/>
      <c r="Q21" s="240"/>
      <c r="R21" s="240"/>
      <c r="S21" s="240"/>
      <c r="T21" s="240"/>
      <c r="U21" s="239"/>
      <c r="V21" s="239"/>
      <c r="W21" s="239"/>
      <c r="X21" s="239"/>
      <c r="Y21" s="239"/>
      <c r="Z21" s="239"/>
      <c r="AA21" s="239"/>
      <c r="AB21" s="239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</row>
    <row r="22" spans="1:42" ht="9" customHeight="1">
      <c r="A22" s="252"/>
      <c r="B22" s="365"/>
      <c r="C22" s="255"/>
      <c r="D22" s="353"/>
      <c r="E22" s="365"/>
      <c r="F22" s="365"/>
      <c r="G22" s="255"/>
      <c r="H22" s="365"/>
      <c r="I22" s="278"/>
      <c r="J22" s="278"/>
      <c r="K22" s="356"/>
      <c r="L22" s="356"/>
      <c r="M22" s="350"/>
      <c r="N22" s="350"/>
      <c r="O22" s="240"/>
      <c r="P22" s="240"/>
      <c r="Q22" s="240"/>
      <c r="R22" s="240"/>
      <c r="S22" s="240"/>
      <c r="T22" s="240"/>
      <c r="U22" s="239"/>
      <c r="V22" s="239"/>
      <c r="W22" s="239"/>
      <c r="X22" s="239"/>
      <c r="Y22" s="239"/>
      <c r="Z22" s="239"/>
      <c r="AA22" s="239"/>
      <c r="AB22" s="239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</row>
    <row r="23" spans="1:42" ht="15">
      <c r="A23" s="252"/>
      <c r="B23" s="275"/>
      <c r="C23" s="257"/>
      <c r="D23" s="275"/>
      <c r="E23" s="277"/>
      <c r="F23" s="278"/>
      <c r="G23" s="277"/>
      <c r="H23" s="257"/>
      <c r="I23" s="257"/>
      <c r="J23" s="257"/>
      <c r="K23" s="358"/>
      <c r="L23" s="358"/>
      <c r="M23" s="259"/>
      <c r="N23" s="260"/>
      <c r="O23" s="240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</row>
    <row r="24" spans="1:28" ht="15">
      <c r="A24" s="252"/>
      <c r="B24" s="278"/>
      <c r="C24" s="257"/>
      <c r="D24" s="275"/>
      <c r="E24" s="277"/>
      <c r="F24" s="278"/>
      <c r="G24" s="277"/>
      <c r="H24" s="277"/>
      <c r="I24" s="277"/>
      <c r="J24" s="277"/>
      <c r="K24" s="357"/>
      <c r="L24" s="357"/>
      <c r="M24" s="259"/>
      <c r="N24" s="259"/>
      <c r="O24" s="240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</row>
    <row r="25" spans="1:28" ht="15">
      <c r="A25" s="252"/>
      <c r="B25" s="275"/>
      <c r="C25" s="277"/>
      <c r="D25" s="278"/>
      <c r="E25" s="277"/>
      <c r="F25" s="275"/>
      <c r="G25" s="257"/>
      <c r="H25" s="257"/>
      <c r="I25" s="257"/>
      <c r="J25" s="257"/>
      <c r="K25" s="359"/>
      <c r="L25" s="359"/>
      <c r="M25" s="259"/>
      <c r="N25" s="259"/>
      <c r="O25" s="240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</row>
    <row r="26" spans="1:28" ht="15">
      <c r="A26" s="252"/>
      <c r="B26" s="278"/>
      <c r="C26" s="277"/>
      <c r="D26" s="278"/>
      <c r="E26" s="277"/>
      <c r="F26" s="275"/>
      <c r="G26" s="257"/>
      <c r="H26" s="277"/>
      <c r="I26" s="277"/>
      <c r="J26" s="277"/>
      <c r="K26" s="357"/>
      <c r="L26" s="357"/>
      <c r="M26" s="259"/>
      <c r="N26" s="259"/>
      <c r="O26" s="240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</row>
    <row r="27" spans="1:28" ht="15">
      <c r="A27" s="252"/>
      <c r="B27" s="278"/>
      <c r="C27" s="257"/>
      <c r="D27" s="275"/>
      <c r="E27" s="277"/>
      <c r="F27" s="278"/>
      <c r="G27" s="277"/>
      <c r="H27" s="277"/>
      <c r="I27" s="277"/>
      <c r="J27" s="277"/>
      <c r="K27" s="357"/>
      <c r="L27" s="357"/>
      <c r="M27" s="259"/>
      <c r="N27" s="260"/>
      <c r="O27" s="240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</row>
    <row r="28" spans="1:28" ht="15">
      <c r="A28" s="252"/>
      <c r="B28" s="278"/>
      <c r="C28" s="257"/>
      <c r="D28" s="275"/>
      <c r="E28" s="277"/>
      <c r="F28" s="278"/>
      <c r="G28" s="277"/>
      <c r="H28" s="277"/>
      <c r="I28" s="277"/>
      <c r="J28" s="277"/>
      <c r="K28" s="357"/>
      <c r="L28" s="357"/>
      <c r="M28" s="259"/>
      <c r="N28" s="259"/>
      <c r="O28" s="240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</row>
    <row r="29" spans="1:28" ht="15">
      <c r="A29" s="252"/>
      <c r="B29" s="278"/>
      <c r="C29" s="277"/>
      <c r="D29" s="278"/>
      <c r="E29" s="277"/>
      <c r="F29" s="278"/>
      <c r="G29" s="277"/>
      <c r="H29" s="277"/>
      <c r="I29" s="277"/>
      <c r="J29" s="277"/>
      <c r="K29" s="357"/>
      <c r="L29" s="357"/>
      <c r="M29" s="259"/>
      <c r="N29" s="259"/>
      <c r="O29" s="240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</row>
    <row r="30" spans="1:28" ht="15">
      <c r="A30" s="252"/>
      <c r="B30" s="278"/>
      <c r="C30" s="257"/>
      <c r="D30" s="275"/>
      <c r="E30" s="277"/>
      <c r="F30" s="278"/>
      <c r="G30" s="277"/>
      <c r="H30" s="277"/>
      <c r="I30" s="277"/>
      <c r="J30" s="277"/>
      <c r="K30" s="357"/>
      <c r="L30" s="357"/>
      <c r="M30" s="259"/>
      <c r="N30" s="259"/>
      <c r="O30" s="240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</row>
    <row r="31" spans="1:28" ht="12.75">
      <c r="A31" s="252"/>
      <c r="B31" s="261"/>
      <c r="C31" s="262"/>
      <c r="D31" s="262"/>
      <c r="E31" s="263"/>
      <c r="F31" s="263"/>
      <c r="G31" s="264"/>
      <c r="H31" s="259"/>
      <c r="I31" s="259"/>
      <c r="J31" s="259"/>
      <c r="K31" s="259"/>
      <c r="L31" s="259"/>
      <c r="M31" s="259"/>
      <c r="N31" s="260"/>
      <c r="O31" s="240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</row>
    <row r="32" spans="1:28" ht="12.75">
      <c r="A32" s="252"/>
      <c r="B32" s="274"/>
      <c r="C32" s="274"/>
      <c r="D32" s="274"/>
      <c r="E32" s="274"/>
      <c r="F32" s="274"/>
      <c r="G32" s="266"/>
      <c r="H32" s="267"/>
      <c r="I32" s="267"/>
      <c r="J32" s="267"/>
      <c r="K32" s="268"/>
      <c r="L32" s="259"/>
      <c r="M32" s="259"/>
      <c r="N32" s="259"/>
      <c r="O32" s="240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</row>
    <row r="33" spans="1:28" ht="12.75">
      <c r="A33" s="252"/>
      <c r="B33" s="274"/>
      <c r="C33" s="274"/>
      <c r="D33" s="274"/>
      <c r="E33" s="274"/>
      <c r="F33" s="274"/>
      <c r="G33" s="259"/>
      <c r="H33" s="259"/>
      <c r="I33" s="259"/>
      <c r="J33" s="259"/>
      <c r="K33" s="259"/>
      <c r="L33" s="259"/>
      <c r="M33" s="259"/>
      <c r="N33" s="259"/>
      <c r="O33" s="240"/>
      <c r="P33" s="239"/>
      <c r="Q33" s="239"/>
      <c r="R33" s="239"/>
      <c r="S33" s="239"/>
      <c r="T33" s="239"/>
      <c r="U33" s="239"/>
      <c r="V33" s="269"/>
      <c r="W33" s="269"/>
      <c r="X33" s="239"/>
      <c r="Y33" s="239"/>
      <c r="Z33" s="239"/>
      <c r="AA33" s="239"/>
      <c r="AB33" s="239"/>
    </row>
    <row r="34" spans="1:28" ht="12.75">
      <c r="A34" s="252"/>
      <c r="B34" s="274"/>
      <c r="C34" s="274"/>
      <c r="D34" s="274"/>
      <c r="E34" s="274"/>
      <c r="F34" s="274"/>
      <c r="G34" s="259"/>
      <c r="H34" s="259"/>
      <c r="I34" s="259"/>
      <c r="J34" s="259"/>
      <c r="K34" s="259"/>
      <c r="L34" s="259"/>
      <c r="M34" s="259"/>
      <c r="N34" s="259"/>
      <c r="O34" s="240"/>
      <c r="P34" s="239"/>
      <c r="Q34" s="239"/>
      <c r="R34" s="239"/>
      <c r="S34" s="239"/>
      <c r="T34" s="239"/>
      <c r="U34" s="239"/>
      <c r="V34" s="269"/>
      <c r="W34" s="270"/>
      <c r="X34" s="239"/>
      <c r="Y34" s="239"/>
      <c r="Z34" s="239"/>
      <c r="AA34" s="239"/>
      <c r="AB34" s="239"/>
    </row>
    <row r="35" spans="1:28" ht="12.75">
      <c r="A35" s="252"/>
      <c r="B35" s="274"/>
      <c r="C35" s="274"/>
      <c r="D35" s="274"/>
      <c r="E35" s="274"/>
      <c r="F35" s="274"/>
      <c r="G35" s="259"/>
      <c r="H35" s="259"/>
      <c r="I35" s="259"/>
      <c r="J35" s="259"/>
      <c r="K35" s="259"/>
      <c r="L35" s="259"/>
      <c r="M35" s="259"/>
      <c r="N35" s="259"/>
      <c r="O35" s="240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</row>
    <row r="36" spans="1:28" ht="12.75">
      <c r="A36" s="252"/>
      <c r="B36" s="274"/>
      <c r="C36" s="274"/>
      <c r="D36" s="274"/>
      <c r="E36" s="274"/>
      <c r="F36" s="274"/>
      <c r="G36" s="266"/>
      <c r="H36" s="267"/>
      <c r="I36" s="267"/>
      <c r="J36" s="267"/>
      <c r="K36" s="268"/>
      <c r="L36" s="259"/>
      <c r="M36" s="259"/>
      <c r="N36" s="259"/>
      <c r="O36" s="240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</row>
    <row r="37" spans="1:28" ht="12.75">
      <c r="A37" s="252"/>
      <c r="B37" s="261"/>
      <c r="C37" s="262"/>
      <c r="D37" s="262"/>
      <c r="E37" s="263"/>
      <c r="F37" s="263"/>
      <c r="G37" s="264"/>
      <c r="H37" s="259"/>
      <c r="I37" s="259"/>
      <c r="J37" s="259"/>
      <c r="K37" s="259"/>
      <c r="L37" s="259"/>
      <c r="M37" s="259"/>
      <c r="N37" s="260"/>
      <c r="O37" s="240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</row>
    <row r="38" spans="1:28" ht="12.75">
      <c r="A38" s="252"/>
      <c r="B38" s="274"/>
      <c r="C38" s="274"/>
      <c r="D38" s="274"/>
      <c r="E38" s="274"/>
      <c r="F38" s="274"/>
      <c r="G38" s="266"/>
      <c r="H38" s="267"/>
      <c r="I38" s="267"/>
      <c r="J38" s="267"/>
      <c r="K38" s="268"/>
      <c r="L38" s="259"/>
      <c r="M38" s="259"/>
      <c r="N38" s="259"/>
      <c r="O38" s="240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</row>
    <row r="39" spans="1:28" ht="12.75">
      <c r="A39" s="252"/>
      <c r="B39" s="274"/>
      <c r="C39" s="274"/>
      <c r="D39" s="274"/>
      <c r="E39" s="274"/>
      <c r="F39" s="274"/>
      <c r="G39" s="259"/>
      <c r="H39" s="259"/>
      <c r="I39" s="259"/>
      <c r="J39" s="259"/>
      <c r="K39" s="259"/>
      <c r="L39" s="259"/>
      <c r="M39" s="259"/>
      <c r="N39" s="259"/>
      <c r="O39" s="240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</row>
    <row r="40" spans="1:28" ht="12.75">
      <c r="A40" s="252"/>
      <c r="B40" s="274"/>
      <c r="C40" s="274"/>
      <c r="D40" s="274"/>
      <c r="E40" s="274"/>
      <c r="F40" s="274"/>
      <c r="G40" s="266"/>
      <c r="H40" s="267"/>
      <c r="I40" s="267"/>
      <c r="J40" s="267"/>
      <c r="K40" s="268"/>
      <c r="L40" s="259"/>
      <c r="M40" s="259"/>
      <c r="N40" s="259"/>
      <c r="O40" s="240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</row>
    <row r="41" spans="1:28" ht="12.75">
      <c r="A41" s="252"/>
      <c r="B41" s="261"/>
      <c r="C41" s="262"/>
      <c r="D41" s="262"/>
      <c r="E41" s="263"/>
      <c r="F41" s="263"/>
      <c r="G41" s="264"/>
      <c r="H41" s="259"/>
      <c r="I41" s="259"/>
      <c r="J41" s="259"/>
      <c r="K41" s="259"/>
      <c r="L41" s="259"/>
      <c r="M41" s="259"/>
      <c r="N41" s="260"/>
      <c r="O41" s="240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</row>
    <row r="42" spans="1:28" ht="12.75">
      <c r="A42" s="252"/>
      <c r="B42" s="274"/>
      <c r="C42" s="274"/>
      <c r="D42" s="274"/>
      <c r="E42" s="274"/>
      <c r="F42" s="274"/>
      <c r="G42" s="266"/>
      <c r="H42" s="267"/>
      <c r="I42" s="267"/>
      <c r="J42" s="267"/>
      <c r="K42" s="268"/>
      <c r="L42" s="259"/>
      <c r="M42" s="259"/>
      <c r="N42" s="259"/>
      <c r="O42" s="240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</row>
    <row r="43" spans="1:28" ht="12.75">
      <c r="A43" s="252"/>
      <c r="B43" s="274"/>
      <c r="C43" s="274"/>
      <c r="D43" s="274"/>
      <c r="E43" s="274"/>
      <c r="F43" s="274"/>
      <c r="G43" s="259"/>
      <c r="H43" s="259"/>
      <c r="I43" s="259"/>
      <c r="J43" s="259"/>
      <c r="K43" s="259"/>
      <c r="L43" s="259"/>
      <c r="M43" s="259"/>
      <c r="N43" s="259"/>
      <c r="O43" s="240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</row>
    <row r="44" spans="1:28" ht="12.75">
      <c r="A44" s="252"/>
      <c r="B44" s="274"/>
      <c r="C44" s="274"/>
      <c r="D44" s="274"/>
      <c r="E44" s="274"/>
      <c r="F44" s="274"/>
      <c r="G44" s="266"/>
      <c r="H44" s="267"/>
      <c r="I44" s="267"/>
      <c r="J44" s="267"/>
      <c r="K44" s="268"/>
      <c r="L44" s="259"/>
      <c r="M44" s="259"/>
      <c r="N44" s="259"/>
      <c r="O44" s="240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</row>
    <row r="45" spans="1:28" ht="12.75">
      <c r="A45" s="252"/>
      <c r="B45" s="261"/>
      <c r="C45" s="262"/>
      <c r="D45" s="262"/>
      <c r="E45" s="263"/>
      <c r="F45" s="263"/>
      <c r="G45" s="264"/>
      <c r="H45" s="259"/>
      <c r="I45" s="259"/>
      <c r="J45" s="259"/>
      <c r="K45" s="259"/>
      <c r="L45" s="259"/>
      <c r="M45" s="259"/>
      <c r="N45" s="260"/>
      <c r="O45" s="240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</row>
    <row r="46" spans="1:28" ht="12.75">
      <c r="A46" s="252"/>
      <c r="B46" s="274"/>
      <c r="C46" s="274"/>
      <c r="D46" s="274"/>
      <c r="E46" s="274"/>
      <c r="F46" s="274"/>
      <c r="G46" s="266"/>
      <c r="H46" s="267"/>
      <c r="I46" s="267"/>
      <c r="J46" s="267"/>
      <c r="K46" s="268"/>
      <c r="L46" s="259"/>
      <c r="M46" s="259"/>
      <c r="N46" s="259"/>
      <c r="O46" s="240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</row>
    <row r="47" spans="1:28" ht="12.75">
      <c r="A47" s="246"/>
      <c r="B47" s="271"/>
      <c r="C47" s="271"/>
      <c r="D47" s="271"/>
      <c r="E47" s="271"/>
      <c r="F47" s="271"/>
      <c r="G47" s="240"/>
      <c r="H47" s="240"/>
      <c r="I47" s="240"/>
      <c r="J47" s="240"/>
      <c r="K47" s="240"/>
      <c r="L47" s="240"/>
      <c r="M47" s="240"/>
      <c r="N47" s="240"/>
      <c r="O47" s="240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</row>
    <row r="48" spans="1:28" ht="12.75">
      <c r="A48" s="246"/>
      <c r="B48" s="271"/>
      <c r="C48" s="271"/>
      <c r="D48" s="271"/>
      <c r="E48" s="271"/>
      <c r="F48" s="271"/>
      <c r="G48" s="240"/>
      <c r="H48" s="240"/>
      <c r="I48" s="240"/>
      <c r="J48" s="240"/>
      <c r="K48" s="240"/>
      <c r="L48" s="240"/>
      <c r="M48" s="240"/>
      <c r="N48" s="240"/>
      <c r="O48" s="240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</row>
    <row r="49" spans="1:28" ht="12.75">
      <c r="A49" s="246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</row>
    <row r="50" spans="1:28" ht="12.75">
      <c r="A50" s="246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</row>
    <row r="51" spans="1:28" ht="12.75">
      <c r="A51" s="246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</row>
    <row r="52" spans="1:28" ht="12.75">
      <c r="A52" s="238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</row>
    <row r="53" spans="1:28" ht="12.75">
      <c r="A53" s="238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</row>
    <row r="54" spans="1:28" ht="12.75">
      <c r="A54" s="238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</row>
    <row r="55" spans="1:28" ht="12.75">
      <c r="A55" s="238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</row>
    <row r="56" spans="1:28" ht="12.75">
      <c r="A56" s="238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</row>
    <row r="57" spans="1:28" ht="12.75">
      <c r="A57" s="238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28" ht="12.75">
      <c r="A58" s="238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</row>
    <row r="59" spans="1:28" ht="12.75">
      <c r="A59" s="238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</row>
    <row r="60" spans="1:28" ht="12.75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</row>
    <row r="61" spans="1:28" ht="12.75">
      <c r="A61" s="238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:28" ht="12.75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</row>
    <row r="63" spans="1:28" ht="12.75">
      <c r="A63" s="238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</row>
    <row r="64" spans="1:28" ht="12.75">
      <c r="A64" s="238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</row>
    <row r="65" spans="1:28" ht="12.75">
      <c r="A65" s="238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</row>
    <row r="66" spans="1:28" ht="12.75">
      <c r="A66" s="238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</row>
    <row r="67" spans="1:28" ht="12.75">
      <c r="A67" s="238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</row>
    <row r="68" spans="1:28" ht="12.75">
      <c r="A68" s="238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</row>
    <row r="69" spans="1:28" ht="12.75">
      <c r="A69" s="238"/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</row>
    <row r="70" spans="1:28" ht="12.75">
      <c r="A70" s="238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</row>
    <row r="71" spans="1:28" ht="12.75">
      <c r="A71" s="238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</row>
    <row r="72" spans="1:28" ht="12.75">
      <c r="A72" s="238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</row>
    <row r="73" spans="1:28" ht="12.75">
      <c r="A73" s="238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</row>
    <row r="74" spans="1:28" ht="12.75">
      <c r="A74" s="238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</row>
    <row r="75" spans="1:28" ht="12.75">
      <c r="A75" s="238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</row>
    <row r="76" spans="1:28" ht="12.75">
      <c r="A76" s="238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</row>
    <row r="77" spans="1:28" ht="12.75">
      <c r="A77" s="238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</row>
    <row r="78" spans="1:28" ht="12.75">
      <c r="A78" s="238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</row>
    <row r="79" spans="1:28" ht="12.75">
      <c r="A79" s="238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</row>
    <row r="80" spans="1:28" ht="12.75">
      <c r="A80" s="238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</row>
    <row r="81" spans="1:28" ht="12.75">
      <c r="A81" s="238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</row>
    <row r="82" spans="1:28" ht="12.75">
      <c r="A82" s="238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</row>
    <row r="83" spans="1:28" ht="12.75">
      <c r="A83" s="238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</row>
    <row r="84" spans="1:28" ht="12.75">
      <c r="A84" s="238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</row>
    <row r="85" spans="1:28" ht="12.75">
      <c r="A85" s="238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</row>
    <row r="86" spans="1:28" ht="12.75">
      <c r="A86" s="238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</row>
    <row r="87" spans="1:28" ht="12.75">
      <c r="A87" s="238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</row>
    <row r="88" spans="1:28" ht="12.75">
      <c r="A88" s="238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</row>
    <row r="89" spans="1:28" ht="12.75">
      <c r="A89" s="238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</row>
    <row r="90" spans="1:28" ht="12.75">
      <c r="A90" s="238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</row>
    <row r="91" spans="1:28" ht="12.75">
      <c r="A91" s="238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</row>
    <row r="92" spans="1:28" ht="12.75">
      <c r="A92" s="238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</row>
    <row r="93" spans="1:28" ht="12.75">
      <c r="A93" s="238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</row>
    <row r="94" spans="1:28" ht="12.75">
      <c r="A94" s="238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</row>
    <row r="95" spans="1:28" ht="12.75">
      <c r="A95" s="238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</row>
    <row r="96" spans="1:28" ht="12.75">
      <c r="A96" s="238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</row>
    <row r="97" spans="1:28" ht="12.75">
      <c r="A97" s="238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</row>
    <row r="98" spans="1:28" ht="12.75">
      <c r="A98" s="238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</row>
    <row r="99" spans="1:28" ht="12.75">
      <c r="A99" s="238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</row>
    <row r="100" spans="1:28" ht="12.75">
      <c r="A100" s="238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</row>
    <row r="101" spans="1:28" ht="12.75">
      <c r="A101" s="238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</row>
    <row r="102" spans="1:28" ht="12.75">
      <c r="A102" s="238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</row>
    <row r="103" spans="1:28" ht="12.75">
      <c r="A103" s="238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</row>
    <row r="104" spans="1:28" ht="12.75">
      <c r="A104" s="238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</row>
    <row r="105" spans="1:28" ht="12.75">
      <c r="A105" s="238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</row>
    <row r="106" spans="1:28" ht="12.75">
      <c r="A106" s="238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</row>
    <row r="107" spans="1:28" ht="12.75">
      <c r="A107" s="238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</row>
    <row r="108" spans="1:28" ht="12.75">
      <c r="A108" s="238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</row>
    <row r="109" spans="1:28" ht="12.75">
      <c r="A109" s="238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</row>
    <row r="110" spans="1:28" ht="12.75">
      <c r="A110" s="238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</row>
    <row r="111" spans="1:28" ht="12.75">
      <c r="A111" s="238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</row>
    <row r="112" spans="1:28" ht="12.75">
      <c r="A112" s="238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</row>
    <row r="113" spans="1:28" ht="12.75">
      <c r="A113" s="238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</row>
    <row r="114" spans="1:28" ht="12.75">
      <c r="A114" s="238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</row>
    <row r="115" spans="1:28" ht="12.75">
      <c r="A115" s="238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</row>
    <row r="116" spans="1:28" ht="12.75">
      <c r="A116" s="238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</row>
    <row r="117" spans="1:28" ht="12.75">
      <c r="A117" s="238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</row>
    <row r="118" spans="1:28" ht="12.75">
      <c r="A118" s="238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</row>
    <row r="119" spans="1:28" ht="12.75">
      <c r="A119" s="238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</row>
    <row r="120" spans="1:28" ht="12.75">
      <c r="A120" s="238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</row>
    <row r="121" spans="1:28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</row>
    <row r="122" spans="1:28" ht="12.75">
      <c r="A122" s="238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</row>
    <row r="123" spans="1:28" ht="12.75">
      <c r="A123" s="238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</row>
    <row r="124" spans="1:28" ht="12.75">
      <c r="A124" s="238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</row>
    <row r="125" spans="1:28" ht="12.75">
      <c r="A125" s="238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</row>
    <row r="126" spans="1:28" ht="12.75">
      <c r="A126" s="238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</row>
    <row r="127" spans="1:28" ht="12.75">
      <c r="A127" s="238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</row>
    <row r="128" spans="1:28" ht="12.75">
      <c r="A128" s="238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</row>
    <row r="129" spans="1:28" ht="12.75">
      <c r="A129" s="238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</row>
    <row r="130" spans="1:28" ht="12.75">
      <c r="A130" s="238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</row>
    <row r="131" spans="1:28" ht="12.75">
      <c r="A131" s="238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</row>
    <row r="132" spans="1:28" ht="12.75">
      <c r="A132" s="238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</row>
    <row r="133" spans="1:28" ht="12.75">
      <c r="A133" s="238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</row>
    <row r="134" spans="1:28" ht="12.75">
      <c r="A134" s="238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</row>
    <row r="135" spans="1:28" ht="12.75">
      <c r="A135" s="238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</row>
    <row r="136" spans="1:28" ht="12.75">
      <c r="A136" s="238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</row>
    <row r="137" spans="1:28" ht="12.75">
      <c r="A137" s="238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</row>
    <row r="138" spans="1:28" ht="12.75">
      <c r="A138" s="238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</row>
    <row r="139" spans="1:28" ht="12.75">
      <c r="A139" s="238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</row>
    <row r="140" spans="1:28" ht="12.75">
      <c r="A140" s="238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</row>
    <row r="141" spans="1:28" ht="12.75">
      <c r="A141" s="238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</row>
    <row r="142" spans="1:28" ht="12.75">
      <c r="A142" s="238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</row>
    <row r="143" spans="1:28" ht="12.75">
      <c r="A143" s="238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</row>
    <row r="144" spans="1:28" ht="12.75">
      <c r="A144" s="238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</row>
    <row r="145" spans="1:28" ht="12.75">
      <c r="A145" s="238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</row>
    <row r="146" spans="1:28" ht="12.75">
      <c r="A146" s="238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</row>
    <row r="147" spans="1:28" ht="12.75">
      <c r="A147" s="238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</row>
    <row r="148" spans="1:28" ht="12.75">
      <c r="A148" s="238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</row>
    <row r="149" spans="1:28" ht="12.75">
      <c r="A149" s="238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</row>
    <row r="150" spans="1:28" ht="12.75">
      <c r="A150" s="238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</row>
    <row r="151" spans="1:28" ht="12.75">
      <c r="A151" s="238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</row>
    <row r="152" spans="1:28" ht="12.75">
      <c r="A152" s="238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</row>
    <row r="153" spans="1:28" ht="12.75">
      <c r="A153" s="238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</row>
    <row r="154" spans="1:28" ht="12.75">
      <c r="A154" s="238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</row>
    <row r="155" spans="1:28" ht="12.75">
      <c r="A155" s="238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</row>
    <row r="156" spans="1:28" ht="12.75">
      <c r="A156" s="238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</row>
    <row r="157" spans="1:28" ht="12.75">
      <c r="A157" s="238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</row>
    <row r="158" spans="1:28" ht="12.75">
      <c r="A158" s="238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</row>
    <row r="159" spans="1:28" ht="12.75">
      <c r="A159" s="238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</row>
    <row r="160" spans="1:28" ht="12.75">
      <c r="A160" s="238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</row>
    <row r="161" spans="1:28" ht="12.75">
      <c r="A161" s="238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</row>
    <row r="162" spans="1:28" ht="12.75">
      <c r="A162" s="238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</row>
    <row r="163" spans="1:28" ht="12.75">
      <c r="A163" s="238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</row>
    <row r="164" spans="1:28" ht="12.75">
      <c r="A164" s="238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</row>
    <row r="165" spans="1:28" ht="12.75">
      <c r="A165" s="238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</row>
    <row r="166" spans="1:28" ht="12.75">
      <c r="A166" s="238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</row>
    <row r="167" spans="1:28" ht="12.75">
      <c r="A167" s="238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</row>
    <row r="168" spans="1:28" ht="12.75">
      <c r="A168" s="238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</row>
    <row r="169" spans="1:28" ht="12.75">
      <c r="A169" s="238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</row>
    <row r="170" spans="1:28" ht="12.75">
      <c r="A170" s="238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</row>
    <row r="171" spans="1:28" ht="12.75">
      <c r="A171" s="238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</row>
    <row r="172" spans="1:28" ht="12.75">
      <c r="A172" s="238"/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</row>
    <row r="173" spans="1:28" ht="12.75">
      <c r="A173" s="238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</row>
    <row r="174" spans="1:28" ht="12.75">
      <c r="A174" s="238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</row>
    <row r="175" spans="1:28" ht="12.75">
      <c r="A175" s="238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</row>
    <row r="176" spans="1:28" ht="12.75">
      <c r="A176" s="238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</row>
    <row r="177" spans="1:28" ht="12.75">
      <c r="A177" s="238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</row>
    <row r="178" spans="1:28" ht="12.75">
      <c r="A178" s="238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</row>
    <row r="179" spans="1:28" ht="12.75">
      <c r="A179" s="238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</row>
    <row r="180" spans="1:28" ht="12.75">
      <c r="A180" s="238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</row>
    <row r="181" spans="1:28" ht="12.75">
      <c r="A181" s="238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</row>
    <row r="182" spans="1:28" ht="12.75">
      <c r="A182" s="238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</row>
    <row r="183" spans="1:28" ht="12.75">
      <c r="A183" s="238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</row>
    <row r="184" spans="1:28" ht="12.75">
      <c r="A184" s="238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</row>
    <row r="185" spans="1:28" ht="12.75">
      <c r="A185" s="238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</row>
    <row r="186" spans="1:28" ht="12.75">
      <c r="A186" s="238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</row>
    <row r="187" spans="1:28" ht="12.75">
      <c r="A187" s="238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</row>
    <row r="188" spans="1:28" ht="12.75">
      <c r="A188" s="238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</row>
    <row r="189" spans="1:28" ht="12.75">
      <c r="A189" s="238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</row>
    <row r="190" spans="1:28" ht="12.75">
      <c r="A190" s="238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</row>
    <row r="191" spans="1:28" ht="12.75">
      <c r="A191" s="238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</row>
    <row r="192" spans="1:28" ht="12.75">
      <c r="A192" s="238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</row>
    <row r="193" spans="1:28" ht="12.75">
      <c r="A193" s="238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</row>
    <row r="194" spans="1:28" ht="12.75">
      <c r="A194" s="238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  <c r="AA194" s="239"/>
      <c r="AB194" s="239"/>
    </row>
    <row r="195" spans="1:28" ht="12.75">
      <c r="A195" s="238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  <c r="AA195" s="239"/>
      <c r="AB195" s="239"/>
    </row>
    <row r="196" spans="1:28" ht="12.75">
      <c r="A196" s="238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  <c r="AA196" s="239"/>
      <c r="AB196" s="239"/>
    </row>
    <row r="197" spans="1:28" ht="12.75">
      <c r="A197" s="238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  <c r="AA197" s="239"/>
      <c r="AB197" s="239"/>
    </row>
    <row r="198" spans="1:28" ht="12.75">
      <c r="A198" s="238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  <c r="AA198" s="239"/>
      <c r="AB198" s="239"/>
    </row>
    <row r="199" spans="1:28" ht="12.75">
      <c r="A199" s="238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</row>
    <row r="200" spans="1:28" ht="12.75">
      <c r="A200" s="238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  <c r="AA200" s="239"/>
      <c r="AB200" s="239"/>
    </row>
    <row r="201" spans="1:28" ht="12.75">
      <c r="A201" s="238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  <c r="AA201" s="239"/>
      <c r="AB201" s="239"/>
    </row>
    <row r="202" spans="1:28" ht="12.75">
      <c r="A202" s="238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</row>
    <row r="203" spans="1:28" ht="12.75">
      <c r="A203" s="238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</row>
    <row r="204" spans="1:28" ht="12.75">
      <c r="A204" s="238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39"/>
    </row>
    <row r="205" spans="1:28" ht="12.75">
      <c r="A205" s="238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  <c r="AA205" s="239"/>
      <c r="AB205" s="239"/>
    </row>
    <row r="206" spans="1:28" ht="12.75">
      <c r="A206" s="238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  <c r="AA206" s="239"/>
      <c r="AB206" s="239"/>
    </row>
    <row r="207" spans="1:28" ht="12.75">
      <c r="A207" s="238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39"/>
      <c r="AB207" s="239"/>
    </row>
    <row r="208" spans="1:28" ht="12.75">
      <c r="A208" s="238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  <c r="AA208" s="239"/>
      <c r="AB208" s="239"/>
    </row>
    <row r="209" spans="1:28" ht="12.75">
      <c r="A209" s="238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  <c r="AA209" s="239"/>
      <c r="AB209" s="239"/>
    </row>
    <row r="210" spans="1:28" ht="12.75">
      <c r="A210" s="238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  <c r="AB210" s="239"/>
    </row>
    <row r="211" spans="1:28" ht="12.75">
      <c r="A211" s="238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39"/>
    </row>
    <row r="212" spans="1:28" ht="12.75">
      <c r="A212" s="238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  <c r="AA212" s="239"/>
      <c r="AB212" s="239"/>
    </row>
    <row r="213" spans="1:28" ht="12.75">
      <c r="A213" s="238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  <c r="AA213" s="239"/>
      <c r="AB213" s="239"/>
    </row>
    <row r="214" spans="1:28" ht="12.75">
      <c r="A214" s="238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  <c r="AA214" s="239"/>
      <c r="AB214" s="239"/>
    </row>
    <row r="215" spans="1:28" ht="12.75">
      <c r="A215" s="238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  <c r="AA215" s="239"/>
      <c r="AB215" s="239"/>
    </row>
    <row r="216" spans="1:28" ht="12.75">
      <c r="A216" s="238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  <c r="AA216" s="239"/>
      <c r="AB216" s="239"/>
    </row>
    <row r="217" spans="1:28" ht="12.75">
      <c r="A217" s="238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  <c r="AA217" s="239"/>
      <c r="AB217" s="239"/>
    </row>
    <row r="218" spans="1:28" ht="12.75">
      <c r="A218" s="238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  <c r="AA218" s="239"/>
      <c r="AB218" s="239"/>
    </row>
    <row r="219" spans="1:28" ht="12.75">
      <c r="A219" s="238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</row>
    <row r="220" spans="1:28" ht="12.75">
      <c r="A220" s="238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9"/>
      <c r="AB220" s="239"/>
    </row>
    <row r="221" spans="1:28" ht="12.75">
      <c r="A221" s="238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  <c r="AA221" s="239"/>
      <c r="AB221" s="239"/>
    </row>
    <row r="222" spans="1:28" ht="12.75">
      <c r="A222" s="238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  <c r="AA222" s="239"/>
      <c r="AB222" s="239"/>
    </row>
    <row r="223" spans="1:28" ht="12.75">
      <c r="A223" s="238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  <c r="AA223" s="239"/>
      <c r="AB223" s="239"/>
    </row>
    <row r="224" spans="1:28" ht="12.75">
      <c r="A224" s="238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239"/>
    </row>
    <row r="225" spans="1:28" ht="12.75">
      <c r="A225" s="238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  <c r="AA225" s="239"/>
      <c r="AB225" s="239"/>
    </row>
    <row r="226" spans="1:28" ht="12.75">
      <c r="A226" s="238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  <c r="AA226" s="239"/>
      <c r="AB226" s="239"/>
    </row>
    <row r="227" spans="1:28" ht="12.75">
      <c r="A227" s="238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</row>
    <row r="228" spans="1:28" ht="12.75">
      <c r="A228" s="238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</row>
    <row r="229" spans="1:28" ht="12.75">
      <c r="A229" s="238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  <c r="AA229" s="239"/>
      <c r="AB229" s="239"/>
    </row>
    <row r="230" spans="1:28" ht="12.75">
      <c r="A230" s="238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  <c r="AA230" s="239"/>
      <c r="AB230" s="239"/>
    </row>
    <row r="231" spans="1:28" ht="12.75">
      <c r="A231" s="238"/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39"/>
    </row>
    <row r="232" spans="1:28" ht="12.75">
      <c r="A232" s="238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  <c r="AA232" s="239"/>
      <c r="AB232" s="239"/>
    </row>
    <row r="233" spans="1:28" ht="12.75">
      <c r="A233" s="238"/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  <c r="AA233" s="239"/>
      <c r="AB233" s="239"/>
    </row>
    <row r="234" spans="1:28" ht="12.75">
      <c r="A234" s="238"/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  <c r="AA234" s="239"/>
      <c r="AB234" s="239"/>
    </row>
    <row r="235" spans="1:28" ht="12.75">
      <c r="A235" s="238"/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</row>
    <row r="236" spans="1:28" ht="12.75">
      <c r="A236" s="238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</row>
    <row r="237" spans="1:28" ht="12.75">
      <c r="A237" s="238"/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  <c r="AA237" s="239"/>
      <c r="AB237" s="239"/>
    </row>
    <row r="238" spans="1:28" ht="12.75">
      <c r="A238" s="238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  <c r="AA238" s="239"/>
      <c r="AB238" s="239"/>
    </row>
    <row r="239" spans="1:28" ht="12.75">
      <c r="A239" s="238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  <c r="AA239" s="239"/>
      <c r="AB239" s="239"/>
    </row>
    <row r="240" spans="1:28" ht="12.75">
      <c r="A240" s="238"/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</row>
    <row r="241" spans="1:28" ht="12.75">
      <c r="A241" s="238"/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  <c r="AA241" s="239"/>
      <c r="AB241" s="239"/>
    </row>
    <row r="242" spans="1:28" ht="12.75">
      <c r="A242" s="238"/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  <c r="AA242" s="239"/>
      <c r="AB242" s="239"/>
    </row>
    <row r="243" spans="1:28" ht="12.75">
      <c r="A243" s="238"/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  <c r="AA243" s="239"/>
      <c r="AB243" s="239"/>
    </row>
    <row r="244" spans="1:28" ht="12.75">
      <c r="A244" s="238"/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  <c r="AA244" s="239"/>
      <c r="AB244" s="239"/>
    </row>
    <row r="245" spans="1:28" ht="12.75">
      <c r="A245" s="238"/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  <c r="AA245" s="239"/>
      <c r="AB245" s="239"/>
    </row>
    <row r="246" spans="1:28" ht="12.75">
      <c r="A246" s="238"/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</row>
    <row r="247" spans="1:28" ht="12.75">
      <c r="A247" s="238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  <c r="AA247" s="239"/>
      <c r="AB247" s="239"/>
    </row>
    <row r="248" spans="1:28" ht="12.75">
      <c r="A248" s="238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  <c r="AA248" s="239"/>
      <c r="AB248" s="239"/>
    </row>
    <row r="249" spans="1:28" ht="12.75">
      <c r="A249" s="238"/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  <c r="AA249" s="239"/>
      <c r="AB249" s="239"/>
    </row>
    <row r="250" spans="1:28" ht="12.75">
      <c r="A250" s="238"/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  <c r="AA250" s="239"/>
      <c r="AB250" s="239"/>
    </row>
    <row r="251" spans="1:28" ht="12.75">
      <c r="A251" s="238"/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  <c r="AA251" s="239"/>
      <c r="AB251" s="239"/>
    </row>
    <row r="252" spans="1:28" ht="12.75">
      <c r="A252" s="238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</row>
    <row r="253" spans="1:28" ht="12.75">
      <c r="A253" s="238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</row>
    <row r="254" spans="1:28" ht="12.75">
      <c r="A254" s="238"/>
      <c r="B254" s="239"/>
      <c r="C254" s="239"/>
      <c r="D254" s="239"/>
      <c r="E254" s="239"/>
      <c r="F254" s="239"/>
      <c r="G254" s="239"/>
      <c r="H254" s="239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  <c r="AA254" s="239"/>
      <c r="AB254" s="239"/>
    </row>
    <row r="255" spans="1:28" ht="12.75">
      <c r="A255" s="238"/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/>
      <c r="AA255" s="239"/>
      <c r="AB255" s="239"/>
    </row>
    <row r="256" spans="1:28" ht="12.75">
      <c r="A256" s="238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239"/>
      <c r="AA256" s="239"/>
      <c r="AB256" s="239"/>
    </row>
    <row r="257" spans="1:28" ht="12.75">
      <c r="A257" s="238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  <c r="AA257" s="239"/>
      <c r="AB257" s="239"/>
    </row>
    <row r="258" spans="1:28" ht="12.75">
      <c r="A258" s="238"/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</row>
    <row r="259" spans="1:28" ht="12.75">
      <c r="A259" s="238"/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  <c r="AA259" s="239"/>
      <c r="AB259" s="239"/>
    </row>
    <row r="260" spans="1:28" ht="12.75">
      <c r="A260" s="238"/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  <c r="AA260" s="239"/>
      <c r="AB260" s="239"/>
    </row>
    <row r="261" spans="1:28" ht="12.75">
      <c r="A261" s="238"/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  <c r="AA261" s="239"/>
      <c r="AB261" s="239"/>
    </row>
    <row r="262" spans="1:28" ht="12.75">
      <c r="A262" s="238"/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  <c r="AA262" s="239"/>
      <c r="AB262" s="239"/>
    </row>
    <row r="263" spans="1:28" ht="12.75">
      <c r="A263" s="238"/>
      <c r="B263" s="239"/>
      <c r="C263" s="239"/>
      <c r="D263" s="239"/>
      <c r="E263" s="239"/>
      <c r="F263" s="239"/>
      <c r="G263" s="239"/>
      <c r="H263" s="239"/>
      <c r="I263" s="239"/>
      <c r="J263" s="239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  <c r="AA263" s="239"/>
      <c r="AB263" s="239"/>
    </row>
    <row r="264" spans="1:28" ht="12.75">
      <c r="A264" s="238"/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  <c r="AA264" s="239"/>
      <c r="AB264" s="239"/>
    </row>
    <row r="265" spans="1:28" ht="12.75">
      <c r="A265" s="238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</row>
    <row r="266" spans="1:28" ht="12.75">
      <c r="A266" s="238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  <c r="AA266" s="239"/>
      <c r="AB266" s="239"/>
    </row>
    <row r="267" spans="1:28" ht="12.75">
      <c r="A267" s="238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  <c r="AA267" s="239"/>
      <c r="AB267" s="239"/>
    </row>
    <row r="268" spans="1:28" ht="12.75">
      <c r="A268" s="238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  <c r="AA268" s="239"/>
      <c r="AB268" s="239"/>
    </row>
    <row r="269" spans="1:28" ht="12.75">
      <c r="A269" s="238"/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  <c r="AA269" s="239"/>
      <c r="AB269" s="239"/>
    </row>
    <row r="270" spans="1:28" ht="12.75">
      <c r="A270" s="238"/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39"/>
      <c r="AA270" s="239"/>
      <c r="AB270" s="239"/>
    </row>
    <row r="271" spans="1:28" ht="12.75">
      <c r="A271" s="238"/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9"/>
      <c r="Z271" s="239"/>
      <c r="AA271" s="239"/>
      <c r="AB271" s="239"/>
    </row>
    <row r="272" spans="1:28" ht="12.75">
      <c r="A272" s="238"/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  <c r="Z272" s="239"/>
      <c r="AA272" s="239"/>
      <c r="AB272" s="239"/>
    </row>
    <row r="273" spans="1:28" ht="12.75">
      <c r="A273" s="238"/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  <c r="AA273" s="239"/>
      <c r="AB273" s="239"/>
    </row>
    <row r="274" spans="1:28" ht="12.75">
      <c r="A274" s="238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  <c r="AA274" s="239"/>
      <c r="AB274" s="239"/>
    </row>
    <row r="275" spans="1:28" ht="12.75">
      <c r="A275" s="238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9"/>
      <c r="Z275" s="239"/>
      <c r="AA275" s="239"/>
      <c r="AB275" s="239"/>
    </row>
    <row r="276" spans="1:28" ht="12.75">
      <c r="A276" s="238"/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39"/>
      <c r="Z276" s="239"/>
      <c r="AA276" s="239"/>
      <c r="AB276" s="239"/>
    </row>
    <row r="277" spans="1:28" ht="12.75">
      <c r="A277" s="238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</row>
    <row r="278" spans="1:28" ht="12.75">
      <c r="A278" s="238"/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  <c r="AA278" s="239"/>
      <c r="AB278" s="239"/>
    </row>
    <row r="279" spans="1:28" ht="12.75">
      <c r="A279" s="238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  <c r="AA279" s="239"/>
      <c r="AB279" s="239"/>
    </row>
    <row r="280" spans="1:28" ht="12.75">
      <c r="A280" s="238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  <c r="AA280" s="239"/>
      <c r="AB280" s="239"/>
    </row>
    <row r="281" spans="1:28" ht="12.75">
      <c r="A281" s="238"/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9"/>
      <c r="Z281" s="239"/>
      <c r="AA281" s="239"/>
      <c r="AB281" s="239"/>
    </row>
    <row r="282" spans="1:28" ht="12.75">
      <c r="A282" s="238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  <c r="Z282" s="239"/>
      <c r="AA282" s="239"/>
      <c r="AB282" s="239"/>
    </row>
    <row r="283" spans="1:28" ht="12.75">
      <c r="A283" s="238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39"/>
      <c r="Z283" s="239"/>
      <c r="AA283" s="239"/>
      <c r="AB283" s="239"/>
    </row>
    <row r="284" spans="1:28" ht="12.75">
      <c r="A284" s="238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9"/>
      <c r="Z284" s="239"/>
      <c r="AA284" s="239"/>
      <c r="AB284" s="239"/>
    </row>
    <row r="285" spans="1:28" ht="12.75">
      <c r="A285" s="238"/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39"/>
      <c r="Z285" s="239"/>
      <c r="AA285" s="239"/>
      <c r="AB285" s="239"/>
    </row>
    <row r="286" spans="1:28" ht="12.75">
      <c r="A286" s="238"/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39"/>
      <c r="Z286" s="239"/>
      <c r="AA286" s="239"/>
      <c r="AB286" s="239"/>
    </row>
    <row r="287" spans="1:28" ht="12.75">
      <c r="A287" s="238"/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9"/>
      <c r="Z287" s="239"/>
      <c r="AA287" s="239"/>
      <c r="AB287" s="239"/>
    </row>
    <row r="288" spans="1:28" ht="12.75">
      <c r="A288" s="238"/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39"/>
      <c r="Z288" s="239"/>
      <c r="AA288" s="239"/>
      <c r="AB288" s="239"/>
    </row>
    <row r="289" spans="1:28" ht="12.75">
      <c r="A289" s="238"/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39"/>
      <c r="AA289" s="239"/>
      <c r="AB289" s="239"/>
    </row>
    <row r="290" spans="1:28" ht="12.75">
      <c r="A290" s="238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39"/>
      <c r="Z290" s="239"/>
      <c r="AA290" s="239"/>
      <c r="AB290" s="239"/>
    </row>
    <row r="291" spans="1:28" ht="12.75">
      <c r="A291" s="238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39"/>
      <c r="AA291" s="239"/>
      <c r="AB291" s="239"/>
    </row>
    <row r="292" spans="1:28" ht="12.75">
      <c r="A292" s="238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  <c r="AA292" s="239"/>
      <c r="AB292" s="239"/>
    </row>
    <row r="293" spans="1:28" ht="12.75">
      <c r="A293" s="238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9"/>
      <c r="Z293" s="239"/>
      <c r="AA293" s="239"/>
      <c r="AB293" s="239"/>
    </row>
    <row r="294" spans="1:28" ht="12.75">
      <c r="A294" s="238"/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  <c r="M294" s="239"/>
      <c r="N294" s="239"/>
      <c r="O294" s="239"/>
      <c r="P294" s="239"/>
      <c r="Q294" s="239"/>
      <c r="R294" s="239"/>
      <c r="S294" s="239"/>
      <c r="T294" s="239"/>
      <c r="U294" s="239"/>
      <c r="V294" s="239"/>
      <c r="W294" s="239"/>
      <c r="X294" s="239"/>
      <c r="Y294" s="239"/>
      <c r="Z294" s="239"/>
      <c r="AA294" s="239"/>
      <c r="AB294" s="239"/>
    </row>
    <row r="295" spans="1:28" ht="12.75">
      <c r="A295" s="238"/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  <c r="AA295" s="239"/>
      <c r="AB295" s="239"/>
    </row>
    <row r="296" spans="1:28" ht="12.75">
      <c r="A296" s="238"/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9"/>
      <c r="Z296" s="239"/>
      <c r="AA296" s="239"/>
      <c r="AB296" s="239"/>
    </row>
    <row r="297" spans="1:28" ht="12.75">
      <c r="A297" s="238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39"/>
      <c r="Z297" s="239"/>
      <c r="AA297" s="239"/>
      <c r="AB297" s="239"/>
    </row>
    <row r="298" spans="1:28" ht="12.75">
      <c r="A298" s="238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9"/>
      <c r="Z298" s="239"/>
      <c r="AA298" s="239"/>
      <c r="AB298" s="239"/>
    </row>
    <row r="299" spans="1:28" ht="12.75">
      <c r="A299" s="238"/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39"/>
      <c r="Z299" s="239"/>
      <c r="AA299" s="239"/>
      <c r="AB299" s="239"/>
    </row>
    <row r="300" spans="1:28" ht="12.75">
      <c r="A300" s="238"/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39"/>
      <c r="Z300" s="239"/>
      <c r="AA300" s="239"/>
      <c r="AB300" s="239"/>
    </row>
    <row r="301" spans="1:28" ht="12.75">
      <c r="A301" s="238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  <c r="AA301" s="239"/>
      <c r="AB301" s="239"/>
    </row>
    <row r="302" spans="1:28" ht="12.75">
      <c r="A302" s="238"/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39"/>
      <c r="Z302" s="239"/>
      <c r="AA302" s="239"/>
      <c r="AB302" s="239"/>
    </row>
    <row r="303" spans="1:28" ht="12.75">
      <c r="A303" s="238"/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9"/>
      <c r="Z303" s="239"/>
      <c r="AA303" s="239"/>
      <c r="AB303" s="239"/>
    </row>
    <row r="304" spans="1:28" ht="12.75">
      <c r="A304" s="238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239"/>
      <c r="N304" s="239"/>
      <c r="O304" s="239"/>
      <c r="P304" s="239"/>
      <c r="Q304" s="239"/>
      <c r="R304" s="239"/>
      <c r="S304" s="239"/>
      <c r="T304" s="239"/>
      <c r="U304" s="239"/>
      <c r="V304" s="239"/>
      <c r="W304" s="239"/>
      <c r="X304" s="239"/>
      <c r="Y304" s="239"/>
      <c r="Z304" s="239"/>
      <c r="AA304" s="239"/>
      <c r="AB304" s="239"/>
    </row>
    <row r="305" spans="1:28" ht="12.75">
      <c r="A305" s="238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39"/>
      <c r="AA305" s="239"/>
      <c r="AB305" s="239"/>
    </row>
    <row r="306" spans="1:28" ht="12.75">
      <c r="A306" s="238"/>
      <c r="B306" s="239"/>
      <c r="C306" s="239"/>
      <c r="D306" s="239"/>
      <c r="E306" s="239"/>
      <c r="F306" s="239"/>
      <c r="G306" s="239"/>
      <c r="H306" s="239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T306" s="239"/>
      <c r="U306" s="239"/>
      <c r="V306" s="239"/>
      <c r="W306" s="239"/>
      <c r="X306" s="239"/>
      <c r="Y306" s="239"/>
      <c r="Z306" s="239"/>
      <c r="AA306" s="239"/>
      <c r="AB306" s="239"/>
    </row>
    <row r="307" spans="1:28" ht="12.75">
      <c r="A307" s="238"/>
      <c r="B307" s="239"/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/>
      <c r="W307" s="239"/>
      <c r="X307" s="239"/>
      <c r="Y307" s="239"/>
      <c r="Z307" s="239"/>
      <c r="AA307" s="239"/>
      <c r="AB307" s="239"/>
    </row>
    <row r="308" spans="1:28" ht="12.75">
      <c r="A308" s="238"/>
      <c r="B308" s="239"/>
      <c r="C308" s="239"/>
      <c r="D308" s="239"/>
      <c r="E308" s="239"/>
      <c r="F308" s="239"/>
      <c r="G308" s="239"/>
      <c r="H308" s="239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239"/>
      <c r="Z308" s="239"/>
      <c r="AA308" s="239"/>
      <c r="AB308" s="239"/>
    </row>
    <row r="309" spans="1:28" ht="12.75">
      <c r="A309" s="238"/>
      <c r="B309" s="239"/>
      <c r="C309" s="239"/>
      <c r="D309" s="239"/>
      <c r="E309" s="239"/>
      <c r="F309" s="239"/>
      <c r="G309" s="239"/>
      <c r="H309" s="239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T309" s="239"/>
      <c r="U309" s="239"/>
      <c r="V309" s="239"/>
      <c r="W309" s="239"/>
      <c r="X309" s="239"/>
      <c r="Y309" s="239"/>
      <c r="Z309" s="239"/>
      <c r="AA309" s="239"/>
      <c r="AB309" s="239"/>
    </row>
    <row r="310" spans="1:28" ht="12.75">
      <c r="A310" s="238"/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  <c r="AA310" s="239"/>
      <c r="AB310" s="239"/>
    </row>
    <row r="311" spans="1:28" ht="12.75">
      <c r="A311" s="238"/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  <c r="X311" s="239"/>
      <c r="Y311" s="239"/>
      <c r="Z311" s="239"/>
      <c r="AA311" s="239"/>
      <c r="AB311" s="239"/>
    </row>
    <row r="312" spans="1:28" ht="12.75">
      <c r="A312" s="238"/>
      <c r="B312" s="239"/>
      <c r="C312" s="239"/>
      <c r="D312" s="239"/>
      <c r="E312" s="239"/>
      <c r="F312" s="239"/>
      <c r="G312" s="239"/>
      <c r="H312" s="239"/>
      <c r="I312" s="239"/>
      <c r="J312" s="239"/>
      <c r="K312" s="239"/>
      <c r="L312" s="239"/>
      <c r="M312" s="239"/>
      <c r="N312" s="239"/>
      <c r="O312" s="239"/>
      <c r="P312" s="239"/>
      <c r="Q312" s="239"/>
      <c r="R312" s="239"/>
      <c r="S312" s="239"/>
      <c r="T312" s="239"/>
      <c r="U312" s="239"/>
      <c r="V312" s="239"/>
      <c r="W312" s="239"/>
      <c r="X312" s="239"/>
      <c r="Y312" s="239"/>
      <c r="Z312" s="239"/>
      <c r="AA312" s="239"/>
      <c r="AB312" s="239"/>
    </row>
    <row r="313" spans="1:28" ht="12.75">
      <c r="A313" s="238"/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  <c r="M313" s="239"/>
      <c r="N313" s="239"/>
      <c r="O313" s="239"/>
      <c r="P313" s="239"/>
      <c r="Q313" s="239"/>
      <c r="R313" s="239"/>
      <c r="S313" s="239"/>
      <c r="T313" s="239"/>
      <c r="U313" s="239"/>
      <c r="V313" s="239"/>
      <c r="W313" s="239"/>
      <c r="X313" s="239"/>
      <c r="Y313" s="239"/>
      <c r="Z313" s="239"/>
      <c r="AA313" s="239"/>
      <c r="AB313" s="239"/>
    </row>
    <row r="314" spans="1:28" ht="12.75">
      <c r="A314" s="238"/>
      <c r="B314" s="239"/>
      <c r="C314" s="239"/>
      <c r="D314" s="239"/>
      <c r="E314" s="239"/>
      <c r="F314" s="239"/>
      <c r="G314" s="239"/>
      <c r="H314" s="239"/>
      <c r="I314" s="239"/>
      <c r="J314" s="239"/>
      <c r="K314" s="239"/>
      <c r="L314" s="239"/>
      <c r="M314" s="239"/>
      <c r="N314" s="239"/>
      <c r="O314" s="239"/>
      <c r="P314" s="239"/>
      <c r="Q314" s="239"/>
      <c r="R314" s="239"/>
      <c r="S314" s="239"/>
      <c r="T314" s="239"/>
      <c r="U314" s="239"/>
      <c r="V314" s="239"/>
      <c r="W314" s="239"/>
      <c r="X314" s="239"/>
      <c r="Y314" s="239"/>
      <c r="Z314" s="239"/>
      <c r="AA314" s="239"/>
      <c r="AB314" s="239"/>
    </row>
    <row r="315" spans="1:28" ht="12.75">
      <c r="A315" s="238"/>
      <c r="B315" s="239"/>
      <c r="C315" s="239"/>
      <c r="D315" s="239"/>
      <c r="E315" s="239"/>
      <c r="F315" s="239"/>
      <c r="G315" s="239"/>
      <c r="H315" s="239"/>
      <c r="I315" s="239"/>
      <c r="J315" s="239"/>
      <c r="K315" s="239"/>
      <c r="L315" s="239"/>
      <c r="M315" s="239"/>
      <c r="N315" s="239"/>
      <c r="O315" s="239"/>
      <c r="P315" s="239"/>
      <c r="Q315" s="239"/>
      <c r="R315" s="239"/>
      <c r="S315" s="239"/>
      <c r="T315" s="239"/>
      <c r="U315" s="239"/>
      <c r="V315" s="239"/>
      <c r="W315" s="239"/>
      <c r="X315" s="239"/>
      <c r="Y315" s="239"/>
      <c r="Z315" s="239"/>
      <c r="AA315" s="239"/>
      <c r="AB315" s="239"/>
    </row>
    <row r="316" spans="1:28" ht="12.75">
      <c r="A316" s="238"/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  <c r="AA316" s="239"/>
      <c r="AB316" s="239"/>
    </row>
    <row r="317" spans="1:28" ht="12.75">
      <c r="A317" s="238"/>
      <c r="B317" s="239"/>
      <c r="C317" s="239"/>
      <c r="D317" s="239"/>
      <c r="E317" s="239"/>
      <c r="F317" s="239"/>
      <c r="G317" s="239"/>
      <c r="H317" s="239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  <c r="AA317" s="239"/>
      <c r="AB317" s="239"/>
    </row>
    <row r="318" spans="1:28" ht="12.75">
      <c r="A318" s="238"/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  <c r="M318" s="239"/>
      <c r="N318" s="239"/>
      <c r="O318" s="239"/>
      <c r="P318" s="239"/>
      <c r="Q318" s="239"/>
      <c r="R318" s="239"/>
      <c r="S318" s="239"/>
      <c r="T318" s="239"/>
      <c r="U318" s="239"/>
      <c r="V318" s="239"/>
      <c r="W318" s="239"/>
      <c r="X318" s="239"/>
      <c r="Y318" s="239"/>
      <c r="Z318" s="239"/>
      <c r="AA318" s="239"/>
      <c r="AB318" s="239"/>
    </row>
    <row r="319" spans="1:28" ht="12.75">
      <c r="A319" s="238"/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  <c r="AA319" s="239"/>
      <c r="AB319" s="239"/>
    </row>
    <row r="320" spans="1:28" ht="12.75">
      <c r="A320" s="238"/>
      <c r="B320" s="239"/>
      <c r="C320" s="239"/>
      <c r="D320" s="239"/>
      <c r="E320" s="239"/>
      <c r="F320" s="239"/>
      <c r="G320" s="239"/>
      <c r="H320" s="239"/>
      <c r="I320" s="239"/>
      <c r="J320" s="239"/>
      <c r="K320" s="239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  <c r="AA320" s="239"/>
      <c r="AB320" s="239"/>
    </row>
    <row r="321" spans="1:28" ht="12.75">
      <c r="A321" s="238"/>
      <c r="B321" s="239"/>
      <c r="C321" s="239"/>
      <c r="D321" s="239"/>
      <c r="E321" s="239"/>
      <c r="F321" s="239"/>
      <c r="G321" s="239"/>
      <c r="H321" s="239"/>
      <c r="I321" s="239"/>
      <c r="J321" s="239"/>
      <c r="K321" s="239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239"/>
      <c r="AA321" s="239"/>
      <c r="AB321" s="239"/>
    </row>
    <row r="322" spans="1:28" ht="12.75">
      <c r="A322" s="238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39"/>
      <c r="AA322" s="239"/>
      <c r="AB322" s="239"/>
    </row>
    <row r="323" spans="1:28" ht="12.75">
      <c r="A323" s="238"/>
      <c r="B323" s="239"/>
      <c r="C323" s="239"/>
      <c r="D323" s="239"/>
      <c r="E323" s="239"/>
      <c r="F323" s="239"/>
      <c r="G323" s="239"/>
      <c r="H323" s="239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  <c r="AA323" s="239"/>
      <c r="AB323" s="239"/>
    </row>
    <row r="324" spans="1:28" ht="12.75">
      <c r="A324" s="238"/>
      <c r="B324" s="239"/>
      <c r="C324" s="239"/>
      <c r="D324" s="239"/>
      <c r="E324" s="239"/>
      <c r="F324" s="239"/>
      <c r="G324" s="239"/>
      <c r="H324" s="239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9"/>
      <c r="Z324" s="239"/>
      <c r="AA324" s="239"/>
      <c r="AB324" s="239"/>
    </row>
    <row r="325" spans="1:28" ht="12.75">
      <c r="A325" s="238"/>
      <c r="B325" s="239"/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/>
      <c r="AA325" s="239"/>
      <c r="AB325" s="239"/>
    </row>
    <row r="326" spans="1:28" ht="12.75">
      <c r="A326" s="238"/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  <c r="AA326" s="239"/>
      <c r="AB326" s="239"/>
    </row>
    <row r="327" spans="1:28" ht="12.75">
      <c r="A327" s="238"/>
      <c r="B327" s="239"/>
      <c r="C327" s="239"/>
      <c r="D327" s="239"/>
      <c r="E327" s="239"/>
      <c r="F327" s="239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  <c r="AA327" s="239"/>
      <c r="AB327" s="239"/>
    </row>
    <row r="328" spans="1:28" ht="12.75">
      <c r="A328" s="238"/>
      <c r="B328" s="239"/>
      <c r="C328" s="239"/>
      <c r="D328" s="239"/>
      <c r="E328" s="239"/>
      <c r="F328" s="239"/>
      <c r="G328" s="239"/>
      <c r="H328" s="239"/>
      <c r="I328" s="239"/>
      <c r="J328" s="239"/>
      <c r="K328" s="239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9"/>
      <c r="Z328" s="239"/>
      <c r="AA328" s="239"/>
      <c r="AB328" s="239"/>
    </row>
    <row r="329" spans="1:28" ht="12.75">
      <c r="A329" s="238"/>
      <c r="B329" s="239"/>
      <c r="C329" s="239"/>
      <c r="D329" s="239"/>
      <c r="E329" s="239"/>
      <c r="F329" s="239"/>
      <c r="G329" s="239"/>
      <c r="H329" s="239"/>
      <c r="I329" s="239"/>
      <c r="J329" s="239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  <c r="AA329" s="239"/>
      <c r="AB329" s="239"/>
    </row>
    <row r="330" spans="1:28" ht="12.75">
      <c r="A330" s="238"/>
      <c r="B330" s="239"/>
      <c r="C330" s="239"/>
      <c r="D330" s="239"/>
      <c r="E330" s="239"/>
      <c r="F330" s="239"/>
      <c r="G330" s="239"/>
      <c r="H330" s="239"/>
      <c r="I330" s="239"/>
      <c r="J330" s="239"/>
      <c r="K330" s="239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239"/>
      <c r="AA330" s="239"/>
      <c r="AB330" s="239"/>
    </row>
    <row r="331" spans="1:28" ht="12.75">
      <c r="A331" s="238"/>
      <c r="B331" s="239"/>
      <c r="C331" s="239"/>
      <c r="D331" s="239"/>
      <c r="E331" s="239"/>
      <c r="F331" s="239"/>
      <c r="G331" s="239"/>
      <c r="H331" s="239"/>
      <c r="I331" s="239"/>
      <c r="J331" s="239"/>
      <c r="K331" s="239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239"/>
      <c r="Z331" s="239"/>
      <c r="AA331" s="239"/>
      <c r="AB331" s="239"/>
    </row>
    <row r="332" spans="1:28" ht="12.75">
      <c r="A332" s="238"/>
      <c r="B332" s="239"/>
      <c r="C332" s="239"/>
      <c r="D332" s="239"/>
      <c r="E332" s="239"/>
      <c r="F332" s="239"/>
      <c r="G332" s="239"/>
      <c r="H332" s="239"/>
      <c r="I332" s="239"/>
      <c r="J332" s="239"/>
      <c r="K332" s="239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  <c r="Z332" s="239"/>
      <c r="AA332" s="239"/>
      <c r="AB332" s="239"/>
    </row>
    <row r="333" spans="1:28" ht="12.75">
      <c r="A333" s="238"/>
      <c r="B333" s="239"/>
      <c r="C333" s="239"/>
      <c r="D333" s="239"/>
      <c r="E333" s="239"/>
      <c r="F333" s="239"/>
      <c r="G333" s="239"/>
      <c r="H333" s="239"/>
      <c r="I333" s="239"/>
      <c r="J333" s="239"/>
      <c r="K333" s="239"/>
      <c r="L333" s="239"/>
      <c r="M333" s="239"/>
      <c r="N333" s="239"/>
      <c r="O333" s="239"/>
      <c r="P333" s="239"/>
      <c r="Q333" s="239"/>
      <c r="R333" s="239"/>
      <c r="S333" s="239"/>
      <c r="T333" s="239"/>
      <c r="U333" s="239"/>
      <c r="V333" s="239"/>
      <c r="W333" s="239"/>
      <c r="X333" s="239"/>
      <c r="Y333" s="239"/>
      <c r="Z333" s="239"/>
      <c r="AA333" s="239"/>
      <c r="AB333" s="239"/>
    </row>
    <row r="334" spans="1:28" ht="12.75">
      <c r="A334" s="238"/>
      <c r="B334" s="239"/>
      <c r="C334" s="239"/>
      <c r="D334" s="239"/>
      <c r="E334" s="239"/>
      <c r="F334" s="239"/>
      <c r="G334" s="239"/>
      <c r="H334" s="239"/>
      <c r="I334" s="239"/>
      <c r="J334" s="239"/>
      <c r="K334" s="239"/>
      <c r="L334" s="239"/>
      <c r="M334" s="239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  <c r="Z334" s="239"/>
      <c r="AA334" s="239"/>
      <c r="AB334" s="239"/>
    </row>
    <row r="335" spans="1:28" ht="12.75">
      <c r="A335" s="238"/>
      <c r="B335" s="239"/>
      <c r="C335" s="239"/>
      <c r="D335" s="239"/>
      <c r="E335" s="239"/>
      <c r="F335" s="239"/>
      <c r="G335" s="239"/>
      <c r="H335" s="239"/>
      <c r="I335" s="239"/>
      <c r="J335" s="239"/>
      <c r="K335" s="239"/>
      <c r="L335" s="239"/>
      <c r="M335" s="239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Z335" s="239"/>
      <c r="AA335" s="239"/>
      <c r="AB335" s="239"/>
    </row>
    <row r="336" spans="1:28" ht="12.75">
      <c r="A336" s="238"/>
      <c r="B336" s="239"/>
      <c r="C336" s="239"/>
      <c r="D336" s="239"/>
      <c r="E336" s="239"/>
      <c r="F336" s="239"/>
      <c r="G336" s="239"/>
      <c r="H336" s="239"/>
      <c r="I336" s="239"/>
      <c r="J336" s="239"/>
      <c r="K336" s="239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Z336" s="239"/>
      <c r="AA336" s="239"/>
      <c r="AB336" s="239"/>
    </row>
    <row r="337" spans="1:28" ht="12.75">
      <c r="A337" s="238"/>
      <c r="B337" s="239"/>
      <c r="C337" s="239"/>
      <c r="D337" s="239"/>
      <c r="E337" s="239"/>
      <c r="F337" s="239"/>
      <c r="G337" s="239"/>
      <c r="H337" s="239"/>
      <c r="I337" s="239"/>
      <c r="J337" s="239"/>
      <c r="K337" s="239"/>
      <c r="L337" s="239"/>
      <c r="M337" s="239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Z337" s="239"/>
      <c r="AA337" s="239"/>
      <c r="AB337" s="239"/>
    </row>
    <row r="338" spans="1:28" ht="12.75">
      <c r="A338" s="238"/>
      <c r="B338" s="239"/>
      <c r="C338" s="239"/>
      <c r="D338" s="239"/>
      <c r="E338" s="239"/>
      <c r="F338" s="239"/>
      <c r="G338" s="239"/>
      <c r="H338" s="239"/>
      <c r="I338" s="239"/>
      <c r="J338" s="239"/>
      <c r="K338" s="239"/>
      <c r="L338" s="239"/>
      <c r="M338" s="239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Z338" s="239"/>
      <c r="AA338" s="239"/>
      <c r="AB338" s="239"/>
    </row>
    <row r="339" spans="1:28" ht="12.75">
      <c r="A339" s="238"/>
      <c r="B339" s="239"/>
      <c r="C339" s="239"/>
      <c r="D339" s="239"/>
      <c r="E339" s="239"/>
      <c r="F339" s="239"/>
      <c r="G339" s="239"/>
      <c r="H339" s="239"/>
      <c r="I339" s="239"/>
      <c r="J339" s="239"/>
      <c r="K339" s="239"/>
      <c r="L339" s="239"/>
      <c r="M339" s="239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Z339" s="239"/>
      <c r="AA339" s="239"/>
      <c r="AB339" s="239"/>
    </row>
    <row r="340" spans="1:28" ht="12.75">
      <c r="A340" s="238"/>
      <c r="B340" s="239"/>
      <c r="C340" s="239"/>
      <c r="D340" s="239"/>
      <c r="E340" s="239"/>
      <c r="F340" s="239"/>
      <c r="G340" s="239"/>
      <c r="H340" s="239"/>
      <c r="I340" s="239"/>
      <c r="J340" s="239"/>
      <c r="K340" s="239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239"/>
      <c r="Z340" s="239"/>
      <c r="AA340" s="239"/>
      <c r="AB340" s="239"/>
    </row>
    <row r="341" spans="1:28" ht="12.75">
      <c r="A341" s="238"/>
      <c r="B341" s="239"/>
      <c r="C341" s="239"/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  <c r="Z341" s="239"/>
      <c r="AA341" s="239"/>
      <c r="AB341" s="239"/>
    </row>
    <row r="342" spans="1:28" ht="12.75">
      <c r="A342" s="238"/>
      <c r="B342" s="239"/>
      <c r="C342" s="239"/>
      <c r="D342" s="239"/>
      <c r="E342" s="239"/>
      <c r="F342" s="239"/>
      <c r="G342" s="239"/>
      <c r="H342" s="239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Z342" s="239"/>
      <c r="AA342" s="239"/>
      <c r="AB342" s="239"/>
    </row>
    <row r="343" spans="1:28" ht="12.75">
      <c r="A343" s="238"/>
      <c r="B343" s="239"/>
      <c r="C343" s="239"/>
      <c r="D343" s="239"/>
      <c r="E343" s="239"/>
      <c r="F343" s="239"/>
      <c r="G343" s="239"/>
      <c r="H343" s="239"/>
      <c r="I343" s="239"/>
      <c r="J343" s="239"/>
      <c r="K343" s="239"/>
      <c r="L343" s="239"/>
      <c r="M343" s="239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Z343" s="239"/>
      <c r="AA343" s="239"/>
      <c r="AB343" s="239"/>
    </row>
    <row r="344" spans="1:28" ht="12.75">
      <c r="A344" s="238"/>
      <c r="B344" s="239"/>
      <c r="C344" s="239"/>
      <c r="D344" s="239"/>
      <c r="E344" s="239"/>
      <c r="F344" s="239"/>
      <c r="G344" s="239"/>
      <c r="H344" s="239"/>
      <c r="I344" s="239"/>
      <c r="J344" s="239"/>
      <c r="K344" s="239"/>
      <c r="L344" s="239"/>
      <c r="M344" s="239"/>
      <c r="N344" s="239"/>
      <c r="O344" s="239"/>
      <c r="P344" s="239"/>
      <c r="Q344" s="239"/>
      <c r="R344" s="239"/>
      <c r="S344" s="239"/>
      <c r="T344" s="239"/>
      <c r="U344" s="239"/>
      <c r="V344" s="239"/>
      <c r="W344" s="239"/>
      <c r="X344" s="239"/>
      <c r="Y344" s="239"/>
      <c r="Z344" s="239"/>
      <c r="AA344" s="239"/>
      <c r="AB344" s="239"/>
    </row>
    <row r="345" spans="1:28" ht="12.75">
      <c r="A345" s="238"/>
      <c r="B345" s="239"/>
      <c r="C345" s="239"/>
      <c r="D345" s="239"/>
      <c r="E345" s="239"/>
      <c r="F345" s="239"/>
      <c r="G345" s="239"/>
      <c r="H345" s="239"/>
      <c r="I345" s="239"/>
      <c r="J345" s="239"/>
      <c r="K345" s="239"/>
      <c r="L345" s="239"/>
      <c r="M345" s="239"/>
      <c r="N345" s="239"/>
      <c r="O345" s="239"/>
      <c r="P345" s="239"/>
      <c r="Q345" s="239"/>
      <c r="R345" s="239"/>
      <c r="S345" s="239"/>
      <c r="T345" s="239"/>
      <c r="U345" s="239"/>
      <c r="V345" s="239"/>
      <c r="W345" s="239"/>
      <c r="X345" s="239"/>
      <c r="Y345" s="239"/>
      <c r="Z345" s="239"/>
      <c r="AA345" s="239"/>
      <c r="AB345" s="239"/>
    </row>
    <row r="346" spans="1:28" ht="12.75">
      <c r="A346" s="238"/>
      <c r="B346" s="239"/>
      <c r="C346" s="23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</row>
    <row r="347" spans="1:28" ht="12.75">
      <c r="A347" s="238"/>
      <c r="B347" s="239"/>
      <c r="C347" s="239"/>
      <c r="D347" s="239"/>
      <c r="E347" s="239"/>
      <c r="F347" s="239"/>
      <c r="G347" s="239"/>
      <c r="H347" s="239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T347" s="239"/>
      <c r="U347" s="239"/>
      <c r="V347" s="239"/>
      <c r="W347" s="239"/>
      <c r="X347" s="239"/>
      <c r="Y347" s="239"/>
      <c r="Z347" s="239"/>
      <c r="AA347" s="239"/>
      <c r="AB347" s="239"/>
    </row>
    <row r="348" spans="1:28" ht="12.75">
      <c r="A348" s="238"/>
      <c r="B348" s="239"/>
      <c r="C348" s="239"/>
      <c r="D348" s="239"/>
      <c r="E348" s="239"/>
      <c r="F348" s="239"/>
      <c r="G348" s="239"/>
      <c r="H348" s="239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T348" s="239"/>
      <c r="U348" s="239"/>
      <c r="V348" s="239"/>
      <c r="W348" s="239"/>
      <c r="X348" s="239"/>
      <c r="Y348" s="239"/>
      <c r="Z348" s="239"/>
      <c r="AA348" s="239"/>
      <c r="AB348" s="239"/>
    </row>
    <row r="349" spans="1:28" ht="12.75">
      <c r="A349" s="238"/>
      <c r="B349" s="239"/>
      <c r="C349" s="239"/>
      <c r="D349" s="239"/>
      <c r="E349" s="239"/>
      <c r="F349" s="239"/>
      <c r="G349" s="239"/>
      <c r="H349" s="239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39"/>
      <c r="Z349" s="239"/>
      <c r="AA349" s="239"/>
      <c r="AB349" s="239"/>
    </row>
    <row r="350" spans="1:28" ht="12.75">
      <c r="A350" s="238"/>
      <c r="B350" s="239"/>
      <c r="C350" s="239"/>
      <c r="D350" s="239"/>
      <c r="E350" s="239"/>
      <c r="F350" s="239"/>
      <c r="G350" s="239"/>
      <c r="H350" s="239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239"/>
      <c r="Z350" s="239"/>
      <c r="AA350" s="239"/>
      <c r="AB350" s="239"/>
    </row>
    <row r="351" spans="1:28" ht="12.75">
      <c r="A351" s="238"/>
      <c r="B351" s="239"/>
      <c r="C351" s="239"/>
      <c r="D351" s="239"/>
      <c r="E351" s="239"/>
      <c r="F351" s="239"/>
      <c r="G351" s="239"/>
      <c r="H351" s="239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T351" s="239"/>
      <c r="U351" s="239"/>
      <c r="V351" s="239"/>
      <c r="W351" s="239"/>
      <c r="X351" s="239"/>
      <c r="Y351" s="239"/>
      <c r="Z351" s="239"/>
      <c r="AA351" s="239"/>
      <c r="AB351" s="239"/>
    </row>
    <row r="352" spans="1:28" ht="12.75">
      <c r="A352" s="238"/>
      <c r="B352" s="239"/>
      <c r="C352" s="239"/>
      <c r="D352" s="239"/>
      <c r="E352" s="239"/>
      <c r="F352" s="239"/>
      <c r="G352" s="239"/>
      <c r="H352" s="239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T352" s="239"/>
      <c r="U352" s="239"/>
      <c r="V352" s="239"/>
      <c r="W352" s="239"/>
      <c r="X352" s="239"/>
      <c r="Y352" s="239"/>
      <c r="Z352" s="239"/>
      <c r="AA352" s="239"/>
      <c r="AB352" s="239"/>
    </row>
    <row r="353" spans="1:28" ht="12.75">
      <c r="A353" s="238"/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  <c r="M353" s="239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  <c r="Z353" s="239"/>
      <c r="AA353" s="239"/>
      <c r="AB353" s="239"/>
    </row>
    <row r="354" spans="1:28" ht="12.75">
      <c r="A354" s="238"/>
      <c r="B354" s="239"/>
      <c r="C354" s="239"/>
      <c r="D354" s="239"/>
      <c r="E354" s="239"/>
      <c r="F354" s="239"/>
      <c r="G354" s="239"/>
      <c r="H354" s="239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T354" s="239"/>
      <c r="U354" s="239"/>
      <c r="V354" s="239"/>
      <c r="W354" s="239"/>
      <c r="X354" s="239"/>
      <c r="Y354" s="239"/>
      <c r="Z354" s="239"/>
      <c r="AA354" s="239"/>
      <c r="AB354" s="239"/>
    </row>
    <row r="355" spans="1:28" ht="12.75">
      <c r="A355" s="238"/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  <c r="Z355" s="239"/>
      <c r="AA355" s="239"/>
      <c r="AB355" s="239"/>
    </row>
    <row r="356" spans="1:28" ht="12.75">
      <c r="A356" s="238"/>
      <c r="B356" s="239"/>
      <c r="C356" s="239"/>
      <c r="D356" s="239"/>
      <c r="E356" s="239"/>
      <c r="F356" s="239"/>
      <c r="G356" s="239"/>
      <c r="H356" s="239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U356" s="239"/>
      <c r="V356" s="239"/>
      <c r="W356" s="239"/>
      <c r="X356" s="239"/>
      <c r="Y356" s="239"/>
      <c r="Z356" s="239"/>
      <c r="AA356" s="239"/>
      <c r="AB356" s="239"/>
    </row>
    <row r="357" spans="1:28" ht="12.75">
      <c r="A357" s="238"/>
      <c r="B357" s="239"/>
      <c r="C357" s="239"/>
      <c r="D357" s="239"/>
      <c r="E357" s="239"/>
      <c r="F357" s="239"/>
      <c r="G357" s="239"/>
      <c r="H357" s="239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39"/>
      <c r="Z357" s="239"/>
      <c r="AA357" s="239"/>
      <c r="AB357" s="239"/>
    </row>
    <row r="358" spans="1:28" ht="12.75">
      <c r="A358" s="238"/>
      <c r="B358" s="239"/>
      <c r="C358" s="239"/>
      <c r="D358" s="239"/>
      <c r="E358" s="239"/>
      <c r="F358" s="239"/>
      <c r="G358" s="239"/>
      <c r="H358" s="239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T358" s="239"/>
      <c r="U358" s="239"/>
      <c r="V358" s="239"/>
      <c r="W358" s="239"/>
      <c r="X358" s="239"/>
      <c r="Y358" s="239"/>
      <c r="Z358" s="239"/>
      <c r="AA358" s="239"/>
      <c r="AB358" s="239"/>
    </row>
    <row r="359" spans="1:28" ht="12.75">
      <c r="A359" s="238"/>
      <c r="B359" s="239"/>
      <c r="C359" s="239"/>
      <c r="D359" s="239"/>
      <c r="E359" s="239"/>
      <c r="F359" s="239"/>
      <c r="G359" s="239"/>
      <c r="H359" s="239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T359" s="239"/>
      <c r="U359" s="239"/>
      <c r="V359" s="239"/>
      <c r="W359" s="239"/>
      <c r="X359" s="239"/>
      <c r="Y359" s="239"/>
      <c r="Z359" s="239"/>
      <c r="AA359" s="239"/>
      <c r="AB359" s="239"/>
    </row>
    <row r="360" spans="1:28" ht="12.75">
      <c r="A360" s="238"/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A360" s="239"/>
      <c r="AB360" s="239"/>
    </row>
    <row r="361" spans="1:28" ht="12.75">
      <c r="A361" s="238"/>
      <c r="B361" s="239"/>
      <c r="C361" s="239"/>
      <c r="D361" s="239"/>
      <c r="E361" s="239"/>
      <c r="F361" s="239"/>
      <c r="G361" s="239"/>
      <c r="H361" s="239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  <c r="AA361" s="239"/>
      <c r="AB361" s="239"/>
    </row>
    <row r="362" spans="1:28" ht="12.75">
      <c r="A362" s="238"/>
      <c r="B362" s="239"/>
      <c r="C362" s="239"/>
      <c r="D362" s="239"/>
      <c r="E362" s="239"/>
      <c r="F362" s="239"/>
      <c r="G362" s="239"/>
      <c r="H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T362" s="239"/>
      <c r="U362" s="239"/>
      <c r="V362" s="239"/>
      <c r="W362" s="239"/>
      <c r="X362" s="239"/>
      <c r="Y362" s="239"/>
      <c r="Z362" s="239"/>
      <c r="AA362" s="239"/>
      <c r="AB362" s="239"/>
    </row>
    <row r="363" spans="1:28" ht="12.75">
      <c r="A363" s="238"/>
      <c r="B363" s="239"/>
      <c r="C363" s="239"/>
      <c r="D363" s="239"/>
      <c r="E363" s="239"/>
      <c r="F363" s="239"/>
      <c r="G363" s="239"/>
      <c r="H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T363" s="239"/>
      <c r="U363" s="239"/>
      <c r="V363" s="239"/>
      <c r="W363" s="239"/>
      <c r="X363" s="239"/>
      <c r="Y363" s="239"/>
      <c r="Z363" s="239"/>
      <c r="AA363" s="239"/>
      <c r="AB363" s="239"/>
    </row>
    <row r="364" spans="1:28" ht="12.75">
      <c r="A364" s="238"/>
      <c r="B364" s="239"/>
      <c r="C364" s="239"/>
      <c r="D364" s="239"/>
      <c r="E364" s="239"/>
      <c r="F364" s="239"/>
      <c r="G364" s="239"/>
      <c r="H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39"/>
      <c r="X364" s="239"/>
      <c r="Y364" s="239"/>
      <c r="Z364" s="239"/>
      <c r="AA364" s="239"/>
      <c r="AB364" s="239"/>
    </row>
    <row r="365" spans="1:28" ht="12.75">
      <c r="A365" s="238"/>
      <c r="B365" s="239"/>
      <c r="C365" s="239"/>
      <c r="D365" s="239"/>
      <c r="E365" s="239"/>
      <c r="F365" s="239"/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39"/>
      <c r="Y365" s="239"/>
      <c r="Z365" s="239"/>
      <c r="AA365" s="239"/>
      <c r="AB365" s="239"/>
    </row>
    <row r="366" spans="1:28" ht="12.75">
      <c r="A366" s="238"/>
      <c r="B366" s="239"/>
      <c r="C366" s="239"/>
      <c r="D366" s="239"/>
      <c r="E366" s="239"/>
      <c r="F366" s="239"/>
      <c r="G366" s="239"/>
      <c r="H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T366" s="239"/>
      <c r="U366" s="239"/>
      <c r="V366" s="239"/>
      <c r="W366" s="239"/>
      <c r="X366" s="239"/>
      <c r="Y366" s="239"/>
      <c r="Z366" s="239"/>
      <c r="AA366" s="239"/>
      <c r="AB366" s="239"/>
    </row>
    <row r="367" spans="1:28" ht="12.75">
      <c r="A367" s="238"/>
      <c r="B367" s="239"/>
      <c r="C367" s="239"/>
      <c r="D367" s="239"/>
      <c r="E367" s="239"/>
      <c r="F367" s="239"/>
      <c r="G367" s="239"/>
      <c r="H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T367" s="239"/>
      <c r="U367" s="239"/>
      <c r="V367" s="239"/>
      <c r="W367" s="239"/>
      <c r="X367" s="239"/>
      <c r="Y367" s="239"/>
      <c r="Z367" s="239"/>
      <c r="AA367" s="239"/>
      <c r="AB367" s="239"/>
    </row>
    <row r="368" spans="1:28" ht="12.75">
      <c r="A368" s="238"/>
      <c r="B368" s="239"/>
      <c r="C368" s="239"/>
      <c r="D368" s="239"/>
      <c r="E368" s="239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  <c r="AA368" s="239"/>
      <c r="AB368" s="239"/>
    </row>
    <row r="369" spans="1:28" ht="12.75">
      <c r="A369" s="238"/>
      <c r="B369" s="239"/>
      <c r="C369" s="239"/>
      <c r="D369" s="239"/>
      <c r="E369" s="239"/>
      <c r="F369" s="239"/>
      <c r="G369" s="239"/>
      <c r="H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  <c r="Z369" s="239"/>
      <c r="AA369" s="239"/>
      <c r="AB369" s="239"/>
    </row>
    <row r="370" spans="1:28" ht="12.75">
      <c r="A370" s="238"/>
      <c r="B370" s="239"/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  <c r="AA370" s="239"/>
      <c r="AB370" s="239"/>
    </row>
    <row r="371" spans="1:28" ht="12.75">
      <c r="A371" s="238"/>
      <c r="B371" s="23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  <c r="AA371" s="239"/>
      <c r="AB371" s="239"/>
    </row>
    <row r="372" spans="1:28" ht="12.75">
      <c r="A372" s="238"/>
      <c r="B372" s="239"/>
      <c r="C372" s="239"/>
      <c r="D372" s="239"/>
      <c r="E372" s="239"/>
      <c r="F372" s="239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39"/>
      <c r="Z372" s="239"/>
      <c r="AA372" s="239"/>
      <c r="AB372" s="239"/>
    </row>
    <row r="373" spans="1:28" ht="12.75">
      <c r="A373" s="238"/>
      <c r="B373" s="239"/>
      <c r="C373" s="239"/>
      <c r="D373" s="239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  <c r="AA373" s="239"/>
      <c r="AB373" s="239"/>
    </row>
    <row r="374" spans="1:28" ht="12.75">
      <c r="A374" s="238"/>
      <c r="B374" s="239"/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  <c r="AA374" s="239"/>
      <c r="AB374" s="239"/>
    </row>
    <row r="375" spans="1:28" ht="12.75">
      <c r="A375" s="238"/>
      <c r="B375" s="239"/>
      <c r="C375" s="239"/>
      <c r="D375" s="239"/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  <c r="AA375" s="239"/>
      <c r="AB375" s="239"/>
    </row>
    <row r="376" spans="1:28" ht="12.75">
      <c r="A376" s="238"/>
      <c r="B376" s="239"/>
      <c r="C376" s="239"/>
      <c r="D376" s="239"/>
      <c r="E376" s="239"/>
      <c r="F376" s="239"/>
      <c r="G376" s="239"/>
      <c r="H376" s="239"/>
      <c r="I376" s="239"/>
      <c r="J376" s="239"/>
      <c r="K376" s="239"/>
      <c r="L376" s="239"/>
      <c r="M376" s="239"/>
      <c r="N376" s="239"/>
      <c r="O376" s="239"/>
      <c r="P376" s="239"/>
      <c r="Q376" s="239"/>
      <c r="R376" s="239"/>
      <c r="S376" s="239"/>
      <c r="T376" s="239"/>
      <c r="U376" s="239"/>
      <c r="V376" s="239"/>
      <c r="W376" s="239"/>
      <c r="X376" s="239"/>
      <c r="Y376" s="239"/>
      <c r="Z376" s="239"/>
      <c r="AA376" s="239"/>
      <c r="AB376" s="239"/>
    </row>
    <row r="377" spans="1:28" ht="12.75">
      <c r="A377" s="238"/>
      <c r="B377" s="239"/>
      <c r="C377" s="239"/>
      <c r="D377" s="239"/>
      <c r="E377" s="239"/>
      <c r="F377" s="239"/>
      <c r="G377" s="239"/>
      <c r="H377" s="239"/>
      <c r="I377" s="239"/>
      <c r="J377" s="239"/>
      <c r="K377" s="239"/>
      <c r="L377" s="239"/>
      <c r="M377" s="239"/>
      <c r="N377" s="239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  <c r="AA377" s="239"/>
      <c r="AB377" s="239"/>
    </row>
    <row r="378" spans="1:28" ht="12.75">
      <c r="A378" s="238"/>
      <c r="B378" s="239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  <c r="AA378" s="239"/>
      <c r="AB378" s="239"/>
    </row>
    <row r="379" spans="1:28" ht="12.75">
      <c r="A379" s="238"/>
      <c r="B379" s="239"/>
      <c r="C379" s="239"/>
      <c r="D379" s="239"/>
      <c r="E379" s="239"/>
      <c r="F379" s="239"/>
      <c r="G379" s="239"/>
      <c r="H379" s="239"/>
      <c r="I379" s="239"/>
      <c r="J379" s="239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  <c r="AA379" s="239"/>
      <c r="AB379" s="239"/>
    </row>
    <row r="380" spans="1:28" ht="12.75">
      <c r="A380" s="238"/>
      <c r="B380" s="239"/>
      <c r="C380" s="239"/>
      <c r="D380" s="239"/>
      <c r="E380" s="239"/>
      <c r="F380" s="239"/>
      <c r="G380" s="239"/>
      <c r="H380" s="239"/>
      <c r="I380" s="239"/>
      <c r="J380" s="239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239"/>
      <c r="AA380" s="239"/>
      <c r="AB380" s="239"/>
    </row>
    <row r="381" spans="1:28" ht="12.75">
      <c r="A381" s="238"/>
      <c r="B381" s="239"/>
      <c r="C381" s="239"/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239"/>
      <c r="Q381" s="239"/>
      <c r="R381" s="239"/>
      <c r="S381" s="239"/>
      <c r="T381" s="239"/>
      <c r="U381" s="239"/>
      <c r="V381" s="239"/>
      <c r="W381" s="239"/>
      <c r="X381" s="239"/>
      <c r="Y381" s="239"/>
      <c r="Z381" s="239"/>
      <c r="AA381" s="239"/>
      <c r="AB381" s="239"/>
    </row>
    <row r="382" spans="1:28" ht="12.75">
      <c r="A382" s="238"/>
      <c r="B382" s="239"/>
      <c r="C382" s="239"/>
      <c r="D382" s="239"/>
      <c r="E382" s="239"/>
      <c r="F382" s="239"/>
      <c r="G382" s="239"/>
      <c r="H382" s="239"/>
      <c r="I382" s="239"/>
      <c r="J382" s="239"/>
      <c r="K382" s="239"/>
      <c r="L382" s="239"/>
      <c r="M382" s="239"/>
      <c r="N382" s="239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39"/>
      <c r="Z382" s="239"/>
      <c r="AA382" s="239"/>
      <c r="AB382" s="239"/>
    </row>
    <row r="383" spans="1:28" ht="12.75">
      <c r="A383" s="238"/>
      <c r="B383" s="239"/>
      <c r="C383" s="239"/>
      <c r="D383" s="239"/>
      <c r="E383" s="239"/>
      <c r="F383" s="239"/>
      <c r="G383" s="239"/>
      <c r="H383" s="239"/>
      <c r="I383" s="239"/>
      <c r="J383" s="239"/>
      <c r="K383" s="239"/>
      <c r="L383" s="239"/>
      <c r="M383" s="239"/>
      <c r="N383" s="239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39"/>
      <c r="Z383" s="239"/>
      <c r="AA383" s="239"/>
      <c r="AB383" s="239"/>
    </row>
    <row r="384" spans="1:28" ht="12.75">
      <c r="A384" s="238"/>
      <c r="B384" s="239"/>
      <c r="C384" s="239"/>
      <c r="D384" s="239"/>
      <c r="E384" s="239"/>
      <c r="F384" s="239"/>
      <c r="G384" s="239"/>
      <c r="H384" s="239"/>
      <c r="I384" s="239"/>
      <c r="J384" s="239"/>
      <c r="K384" s="239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39"/>
      <c r="Z384" s="239"/>
      <c r="AA384" s="239"/>
      <c r="AB384" s="239"/>
    </row>
    <row r="385" spans="1:28" ht="12.75">
      <c r="A385" s="238"/>
      <c r="B385" s="239"/>
      <c r="C385" s="239"/>
      <c r="D385" s="239"/>
      <c r="E385" s="239"/>
      <c r="F385" s="239"/>
      <c r="G385" s="239"/>
      <c r="H385" s="239"/>
      <c r="I385" s="239"/>
      <c r="J385" s="239"/>
      <c r="K385" s="239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  <c r="AA385" s="239"/>
      <c r="AB385" s="239"/>
    </row>
    <row r="386" spans="1:28" ht="12.75">
      <c r="A386" s="238"/>
      <c r="B386" s="239"/>
      <c r="C386" s="239"/>
      <c r="D386" s="239"/>
      <c r="E386" s="239"/>
      <c r="F386" s="239"/>
      <c r="G386" s="239"/>
      <c r="H386" s="239"/>
      <c r="I386" s="239"/>
      <c r="J386" s="239"/>
      <c r="K386" s="239"/>
      <c r="L386" s="239"/>
      <c r="M386" s="239"/>
      <c r="N386" s="239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9"/>
      <c r="AA386" s="239"/>
      <c r="AB386" s="239"/>
    </row>
    <row r="387" spans="1:28" ht="12.75">
      <c r="A387" s="238"/>
      <c r="B387" s="239"/>
      <c r="C387" s="239"/>
      <c r="D387" s="239"/>
      <c r="E387" s="239"/>
      <c r="F387" s="239"/>
      <c r="G387" s="239"/>
      <c r="H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  <c r="AA387" s="239"/>
      <c r="AB387" s="239"/>
    </row>
    <row r="388" spans="1:28" ht="12.75">
      <c r="A388" s="238"/>
      <c r="B388" s="239"/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39"/>
      <c r="Z388" s="239"/>
      <c r="AA388" s="239"/>
      <c r="AB388" s="239"/>
    </row>
    <row r="389" spans="1:28" ht="12.75">
      <c r="A389" s="238"/>
      <c r="B389" s="239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39"/>
      <c r="Z389" s="239"/>
      <c r="AA389" s="239"/>
      <c r="AB389" s="239"/>
    </row>
    <row r="390" spans="1:28" ht="12.75">
      <c r="A390" s="238"/>
      <c r="B390" s="239"/>
      <c r="C390" s="239"/>
      <c r="D390" s="239"/>
      <c r="E390" s="239"/>
      <c r="F390" s="239"/>
      <c r="G390" s="239"/>
      <c r="H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39"/>
      <c r="Z390" s="239"/>
      <c r="AA390" s="239"/>
      <c r="AB390" s="239"/>
    </row>
    <row r="391" spans="1:28" ht="12.75">
      <c r="A391" s="238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239"/>
      <c r="M391" s="239"/>
      <c r="N391" s="239"/>
      <c r="O391" s="239"/>
      <c r="P391" s="239"/>
      <c r="Q391" s="239"/>
      <c r="R391" s="239"/>
      <c r="S391" s="239"/>
      <c r="T391" s="239"/>
      <c r="U391" s="239"/>
      <c r="V391" s="239"/>
      <c r="W391" s="239"/>
      <c r="X391" s="239"/>
      <c r="Y391" s="239"/>
      <c r="Z391" s="239"/>
      <c r="AA391" s="239"/>
      <c r="AB391" s="239"/>
    </row>
    <row r="392" spans="1:28" ht="12.75">
      <c r="A392" s="238"/>
      <c r="B392" s="239"/>
      <c r="C392" s="239"/>
      <c r="D392" s="239"/>
      <c r="E392" s="239"/>
      <c r="F392" s="239"/>
      <c r="G392" s="239"/>
      <c r="H392" s="239"/>
      <c r="I392" s="239"/>
      <c r="J392" s="239"/>
      <c r="K392" s="239"/>
      <c r="L392" s="239"/>
      <c r="M392" s="239"/>
      <c r="N392" s="239"/>
      <c r="O392" s="239"/>
      <c r="P392" s="239"/>
      <c r="Q392" s="239"/>
      <c r="R392" s="239"/>
      <c r="S392" s="239"/>
      <c r="T392" s="239"/>
      <c r="U392" s="239"/>
      <c r="V392" s="239"/>
      <c r="W392" s="239"/>
      <c r="X392" s="239"/>
      <c r="Y392" s="239"/>
      <c r="Z392" s="239"/>
      <c r="AA392" s="239"/>
      <c r="AB392" s="239"/>
    </row>
    <row r="393" spans="1:28" ht="12.75">
      <c r="A393" s="238"/>
      <c r="B393" s="239"/>
      <c r="C393" s="239"/>
      <c r="D393" s="239"/>
      <c r="E393" s="239"/>
      <c r="F393" s="239"/>
      <c r="G393" s="239"/>
      <c r="H393" s="239"/>
      <c r="I393" s="239"/>
      <c r="J393" s="239"/>
      <c r="K393" s="239"/>
      <c r="L393" s="239"/>
      <c r="M393" s="239"/>
      <c r="N393" s="239"/>
      <c r="O393" s="239"/>
      <c r="P393" s="239"/>
      <c r="Q393" s="239"/>
      <c r="R393" s="239"/>
      <c r="S393" s="239"/>
      <c r="T393" s="239"/>
      <c r="U393" s="239"/>
      <c r="V393" s="239"/>
      <c r="W393" s="239"/>
      <c r="X393" s="239"/>
      <c r="Y393" s="239"/>
      <c r="Z393" s="239"/>
      <c r="AA393" s="239"/>
      <c r="AB393" s="239"/>
    </row>
    <row r="394" spans="1:28" ht="12.75">
      <c r="A394" s="238"/>
      <c r="B394" s="239"/>
      <c r="C394" s="239"/>
      <c r="D394" s="239"/>
      <c r="E394" s="239"/>
      <c r="F394" s="239"/>
      <c r="G394" s="239"/>
      <c r="H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T394" s="239"/>
      <c r="U394" s="239"/>
      <c r="V394" s="239"/>
      <c r="W394" s="239"/>
      <c r="X394" s="239"/>
      <c r="Y394" s="239"/>
      <c r="Z394" s="239"/>
      <c r="AA394" s="239"/>
      <c r="AB394" s="239"/>
    </row>
    <row r="395" spans="1:28" ht="12.75">
      <c r="A395" s="238"/>
      <c r="B395" s="239"/>
      <c r="C395" s="239"/>
      <c r="D395" s="239"/>
      <c r="E395" s="239"/>
      <c r="F395" s="239"/>
      <c r="G395" s="239"/>
      <c r="H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T395" s="239"/>
      <c r="U395" s="239"/>
      <c r="V395" s="239"/>
      <c r="W395" s="239"/>
      <c r="X395" s="239"/>
      <c r="Y395" s="239"/>
      <c r="Z395" s="239"/>
      <c r="AA395" s="239"/>
      <c r="AB395" s="239"/>
    </row>
    <row r="396" spans="1:28" ht="12.75">
      <c r="A396" s="238"/>
      <c r="B396" s="239"/>
      <c r="C396" s="239"/>
      <c r="D396" s="239"/>
      <c r="E396" s="239"/>
      <c r="F396" s="239"/>
      <c r="G396" s="239"/>
      <c r="H396" s="239"/>
      <c r="I396" s="239"/>
      <c r="J396" s="239"/>
      <c r="K396" s="239"/>
      <c r="L396" s="239"/>
      <c r="M396" s="239"/>
      <c r="N396" s="239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39"/>
      <c r="Z396" s="239"/>
      <c r="AA396" s="239"/>
      <c r="AB396" s="239"/>
    </row>
    <row r="397" spans="1:28" ht="12.75">
      <c r="A397" s="238"/>
      <c r="B397" s="239"/>
      <c r="C397" s="239"/>
      <c r="D397" s="239"/>
      <c r="E397" s="239"/>
      <c r="F397" s="239"/>
      <c r="G397" s="239"/>
      <c r="H397" s="239"/>
      <c r="I397" s="239"/>
      <c r="J397" s="239"/>
      <c r="K397" s="239"/>
      <c r="L397" s="239"/>
      <c r="M397" s="239"/>
      <c r="N397" s="239"/>
      <c r="O397" s="239"/>
      <c r="P397" s="239"/>
      <c r="Q397" s="239"/>
      <c r="R397" s="239"/>
      <c r="S397" s="239"/>
      <c r="T397" s="239"/>
      <c r="U397" s="239"/>
      <c r="V397" s="239"/>
      <c r="W397" s="239"/>
      <c r="X397" s="239"/>
      <c r="Y397" s="239"/>
      <c r="Z397" s="239"/>
      <c r="AA397" s="239"/>
      <c r="AB397" s="239"/>
    </row>
    <row r="398" spans="1:28" ht="12.75">
      <c r="A398" s="238"/>
      <c r="B398" s="239"/>
      <c r="C398" s="239"/>
      <c r="D398" s="239"/>
      <c r="E398" s="239"/>
      <c r="F398" s="239"/>
      <c r="G398" s="239"/>
      <c r="H398" s="239"/>
      <c r="I398" s="239"/>
      <c r="J398" s="239"/>
      <c r="K398" s="239"/>
      <c r="L398" s="239"/>
      <c r="M398" s="239"/>
      <c r="N398" s="239"/>
      <c r="O398" s="239"/>
      <c r="P398" s="239"/>
      <c r="Q398" s="239"/>
      <c r="R398" s="239"/>
      <c r="S398" s="239"/>
      <c r="T398" s="239"/>
      <c r="U398" s="239"/>
      <c r="V398" s="239"/>
      <c r="W398" s="239"/>
      <c r="X398" s="239"/>
      <c r="Y398" s="239"/>
      <c r="Z398" s="239"/>
      <c r="AA398" s="239"/>
      <c r="AB398" s="239"/>
    </row>
    <row r="399" spans="1:28" ht="12.75">
      <c r="A399" s="238"/>
      <c r="B399" s="239"/>
      <c r="C399" s="239"/>
      <c r="D399" s="239"/>
      <c r="E399" s="239"/>
      <c r="F399" s="239"/>
      <c r="G399" s="239"/>
      <c r="H399" s="239"/>
      <c r="I399" s="239"/>
      <c r="J399" s="239"/>
      <c r="K399" s="239"/>
      <c r="L399" s="239"/>
      <c r="M399" s="239"/>
      <c r="N399" s="239"/>
      <c r="O399" s="239"/>
      <c r="P399" s="239"/>
      <c r="Q399" s="239"/>
      <c r="R399" s="239"/>
      <c r="S399" s="239"/>
      <c r="T399" s="239"/>
      <c r="U399" s="239"/>
      <c r="V399" s="239"/>
      <c r="W399" s="239"/>
      <c r="X399" s="239"/>
      <c r="Y399" s="239"/>
      <c r="Z399" s="239"/>
      <c r="AA399" s="239"/>
      <c r="AB399" s="239"/>
    </row>
    <row r="400" spans="1:28" ht="12.75">
      <c r="A400" s="238"/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  <c r="M400" s="239"/>
      <c r="N400" s="239"/>
      <c r="O400" s="239"/>
      <c r="P400" s="239"/>
      <c r="Q400" s="239"/>
      <c r="R400" s="239"/>
      <c r="S400" s="239"/>
      <c r="T400" s="239"/>
      <c r="U400" s="239"/>
      <c r="V400" s="239"/>
      <c r="W400" s="239"/>
      <c r="X400" s="239"/>
      <c r="Y400" s="239"/>
      <c r="Z400" s="239"/>
      <c r="AA400" s="239"/>
      <c r="AB400" s="239"/>
    </row>
    <row r="401" spans="1:28" ht="12.75">
      <c r="A401" s="238"/>
      <c r="B401" s="239"/>
      <c r="C401" s="239"/>
      <c r="D401" s="239"/>
      <c r="E401" s="239"/>
      <c r="F401" s="239"/>
      <c r="G401" s="239"/>
      <c r="H401" s="239"/>
      <c r="I401" s="239"/>
      <c r="J401" s="239"/>
      <c r="K401" s="239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39"/>
      <c r="Z401" s="239"/>
      <c r="AA401" s="239"/>
      <c r="AB401" s="239"/>
    </row>
    <row r="402" spans="1:28" ht="12.75">
      <c r="A402" s="238"/>
      <c r="B402" s="239"/>
      <c r="C402" s="239"/>
      <c r="D402" s="239"/>
      <c r="E402" s="239"/>
      <c r="F402" s="239"/>
      <c r="G402" s="239"/>
      <c r="H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39"/>
      <c r="Z402" s="239"/>
      <c r="AA402" s="239"/>
      <c r="AB402" s="239"/>
    </row>
    <row r="403" spans="1:28" ht="12.75">
      <c r="A403" s="238"/>
      <c r="B403" s="239"/>
      <c r="C403" s="239"/>
      <c r="D403" s="239"/>
      <c r="E403" s="239"/>
      <c r="F403" s="239"/>
      <c r="G403" s="239"/>
      <c r="H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39"/>
      <c r="Z403" s="239"/>
      <c r="AA403" s="239"/>
      <c r="AB403" s="239"/>
    </row>
    <row r="404" spans="1:28" ht="12.75">
      <c r="A404" s="238"/>
      <c r="B404" s="239"/>
      <c r="C404" s="239"/>
      <c r="D404" s="239"/>
      <c r="E404" s="239"/>
      <c r="F404" s="239"/>
      <c r="G404" s="239"/>
      <c r="H404" s="239"/>
      <c r="I404" s="239"/>
      <c r="J404" s="239"/>
      <c r="K404" s="239"/>
      <c r="L404" s="239"/>
      <c r="M404" s="239"/>
      <c r="N404" s="239"/>
      <c r="O404" s="239"/>
      <c r="P404" s="239"/>
      <c r="Q404" s="239"/>
      <c r="R404" s="239"/>
      <c r="S404" s="239"/>
      <c r="T404" s="239"/>
      <c r="U404" s="239"/>
      <c r="V404" s="239"/>
      <c r="W404" s="239"/>
      <c r="X404" s="239"/>
      <c r="Y404" s="239"/>
      <c r="Z404" s="239"/>
      <c r="AA404" s="239"/>
      <c r="AB404" s="239"/>
    </row>
    <row r="405" spans="1:28" ht="12.75">
      <c r="A405" s="238"/>
      <c r="B405" s="239"/>
      <c r="C405" s="239"/>
      <c r="D405" s="239"/>
      <c r="E405" s="239"/>
      <c r="F405" s="239"/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39"/>
      <c r="Y405" s="239"/>
      <c r="Z405" s="239"/>
      <c r="AA405" s="239"/>
      <c r="AB405" s="239"/>
    </row>
    <row r="406" spans="1:28" ht="12.75">
      <c r="A406" s="238"/>
      <c r="B406" s="239"/>
      <c r="C406" s="239"/>
      <c r="D406" s="239"/>
      <c r="E406" s="239"/>
      <c r="F406" s="239"/>
      <c r="G406" s="239"/>
      <c r="H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T406" s="239"/>
      <c r="U406" s="239"/>
      <c r="V406" s="239"/>
      <c r="W406" s="239"/>
      <c r="X406" s="239"/>
      <c r="Y406" s="239"/>
      <c r="Z406" s="239"/>
      <c r="AA406" s="239"/>
      <c r="AB406" s="239"/>
    </row>
    <row r="407" spans="1:28" ht="12.75">
      <c r="A407" s="238"/>
      <c r="B407" s="239"/>
      <c r="C407" s="239"/>
      <c r="D407" s="239"/>
      <c r="E407" s="239"/>
      <c r="F407" s="239"/>
      <c r="G407" s="239"/>
      <c r="H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T407" s="239"/>
      <c r="U407" s="239"/>
      <c r="V407" s="239"/>
      <c r="W407" s="239"/>
      <c r="X407" s="239"/>
      <c r="Y407" s="239"/>
      <c r="Z407" s="239"/>
      <c r="AA407" s="239"/>
      <c r="AB407" s="239"/>
    </row>
    <row r="408" spans="1:28" ht="12.75">
      <c r="A408" s="238"/>
      <c r="B408" s="239"/>
      <c r="C408" s="239"/>
      <c r="D408" s="239"/>
      <c r="E408" s="239"/>
      <c r="F408" s="239"/>
      <c r="G408" s="239"/>
      <c r="H408" s="239"/>
      <c r="I408" s="239"/>
      <c r="J408" s="239"/>
      <c r="K408" s="239"/>
      <c r="L408" s="239"/>
      <c r="M408" s="239"/>
      <c r="N408" s="239"/>
      <c r="O408" s="239"/>
      <c r="P408" s="239"/>
      <c r="Q408" s="239"/>
      <c r="R408" s="239"/>
      <c r="S408" s="239"/>
      <c r="T408" s="239"/>
      <c r="U408" s="239"/>
      <c r="V408" s="239"/>
      <c r="W408" s="239"/>
      <c r="X408" s="239"/>
      <c r="Y408" s="239"/>
      <c r="Z408" s="239"/>
      <c r="AA408" s="239"/>
      <c r="AB408" s="239"/>
    </row>
    <row r="409" spans="1:28" ht="12.75">
      <c r="A409" s="238"/>
      <c r="B409" s="239"/>
      <c r="C409" s="239"/>
      <c r="D409" s="239"/>
      <c r="E409" s="239"/>
      <c r="F409" s="239"/>
      <c r="G409" s="239"/>
      <c r="H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U409" s="239"/>
      <c r="V409" s="239"/>
      <c r="W409" s="239"/>
      <c r="X409" s="239"/>
      <c r="Y409" s="239"/>
      <c r="Z409" s="239"/>
      <c r="AA409" s="239"/>
      <c r="AB409" s="239"/>
    </row>
    <row r="410" spans="1:28" ht="12.75">
      <c r="A410" s="238"/>
      <c r="B410" s="239"/>
      <c r="C410" s="239"/>
      <c r="D410" s="239"/>
      <c r="E410" s="239"/>
      <c r="F410" s="239"/>
      <c r="G410" s="239"/>
      <c r="H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T410" s="239"/>
      <c r="U410" s="239"/>
      <c r="V410" s="239"/>
      <c r="W410" s="239"/>
      <c r="X410" s="239"/>
      <c r="Y410" s="239"/>
      <c r="Z410" s="239"/>
      <c r="AA410" s="239"/>
      <c r="AB410" s="239"/>
    </row>
    <row r="411" spans="1:28" ht="12.75">
      <c r="A411" s="238"/>
      <c r="B411" s="239"/>
      <c r="C411" s="239"/>
      <c r="D411" s="239"/>
      <c r="E411" s="239"/>
      <c r="F411" s="239"/>
      <c r="G411" s="239"/>
      <c r="H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U411" s="239"/>
      <c r="V411" s="239"/>
      <c r="W411" s="239"/>
      <c r="X411" s="239"/>
      <c r="Y411" s="239"/>
      <c r="Z411" s="239"/>
      <c r="AA411" s="239"/>
      <c r="AB411" s="239"/>
    </row>
    <row r="412" spans="1:28" ht="12.75">
      <c r="A412" s="238"/>
      <c r="B412" s="239"/>
      <c r="C412" s="239"/>
      <c r="D412" s="239"/>
      <c r="E412" s="239"/>
      <c r="F412" s="239"/>
      <c r="G412" s="239"/>
      <c r="H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39"/>
      <c r="Z412" s="239"/>
      <c r="AA412" s="239"/>
      <c r="AB412" s="239"/>
    </row>
    <row r="413" spans="1:28" ht="12.75">
      <c r="A413" s="238"/>
      <c r="B413" s="239"/>
      <c r="C413" s="239"/>
      <c r="D413" s="239"/>
      <c r="E413" s="239"/>
      <c r="F413" s="239"/>
      <c r="G413" s="239"/>
      <c r="H413" s="239"/>
      <c r="I413" s="239"/>
      <c r="J413" s="239"/>
      <c r="K413" s="239"/>
      <c r="L413" s="239"/>
      <c r="M413" s="239"/>
      <c r="N413" s="239"/>
      <c r="O413" s="239"/>
      <c r="P413" s="239"/>
      <c r="Q413" s="239"/>
      <c r="R413" s="239"/>
      <c r="S413" s="239"/>
      <c r="T413" s="239"/>
      <c r="U413" s="239"/>
      <c r="V413" s="239"/>
      <c r="W413" s="239"/>
      <c r="X413" s="239"/>
      <c r="Y413" s="239"/>
      <c r="Z413" s="239"/>
      <c r="AA413" s="239"/>
      <c r="AB413" s="239"/>
    </row>
    <row r="414" spans="1:28" ht="12.75">
      <c r="A414" s="238"/>
      <c r="B414" s="239"/>
      <c r="C414" s="239"/>
      <c r="D414" s="239"/>
      <c r="E414" s="239"/>
      <c r="F414" s="239"/>
      <c r="G414" s="239"/>
      <c r="H414" s="239"/>
      <c r="I414" s="239"/>
      <c r="J414" s="239"/>
      <c r="K414" s="239"/>
      <c r="L414" s="239"/>
      <c r="M414" s="239"/>
      <c r="N414" s="239"/>
      <c r="O414" s="239"/>
      <c r="P414" s="239"/>
      <c r="Q414" s="239"/>
      <c r="R414" s="239"/>
      <c r="S414" s="239"/>
      <c r="T414" s="239"/>
      <c r="U414" s="239"/>
      <c r="V414" s="239"/>
      <c r="W414" s="239"/>
      <c r="X414" s="239"/>
      <c r="Y414" s="239"/>
      <c r="Z414" s="239"/>
      <c r="AA414" s="239"/>
      <c r="AB414" s="239"/>
    </row>
    <row r="415" spans="1:28" ht="12.75">
      <c r="A415" s="238"/>
      <c r="B415" s="239"/>
      <c r="C415" s="239"/>
      <c r="D415" s="239"/>
      <c r="E415" s="239"/>
      <c r="F415" s="239"/>
      <c r="G415" s="239"/>
      <c r="H415" s="239"/>
      <c r="I415" s="239"/>
      <c r="J415" s="239"/>
      <c r="K415" s="239"/>
      <c r="L415" s="239"/>
      <c r="M415" s="239"/>
      <c r="N415" s="239"/>
      <c r="O415" s="239"/>
      <c r="P415" s="239"/>
      <c r="Q415" s="239"/>
      <c r="R415" s="239"/>
      <c r="S415" s="239"/>
      <c r="T415" s="239"/>
      <c r="U415" s="239"/>
      <c r="V415" s="239"/>
      <c r="W415" s="239"/>
      <c r="X415" s="239"/>
      <c r="Y415" s="239"/>
      <c r="Z415" s="239"/>
      <c r="AA415" s="239"/>
      <c r="AB415" s="239"/>
    </row>
    <row r="416" spans="1:28" ht="12.75">
      <c r="A416" s="238"/>
      <c r="B416" s="239"/>
      <c r="C416" s="239"/>
      <c r="D416" s="239"/>
      <c r="E416" s="239"/>
      <c r="F416" s="239"/>
      <c r="G416" s="239"/>
      <c r="H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  <c r="S416" s="239"/>
      <c r="T416" s="239"/>
      <c r="U416" s="239"/>
      <c r="V416" s="239"/>
      <c r="W416" s="239"/>
      <c r="X416" s="239"/>
      <c r="Y416" s="239"/>
      <c r="Z416" s="239"/>
      <c r="AA416" s="239"/>
      <c r="AB416" s="239"/>
    </row>
    <row r="417" spans="1:28" ht="12.75">
      <c r="A417" s="238"/>
      <c r="B417" s="239"/>
      <c r="C417" s="239"/>
      <c r="D417" s="239"/>
      <c r="E417" s="239"/>
      <c r="F417" s="239"/>
      <c r="G417" s="239"/>
      <c r="H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  <c r="S417" s="239"/>
      <c r="T417" s="239"/>
      <c r="U417" s="239"/>
      <c r="V417" s="239"/>
      <c r="W417" s="239"/>
      <c r="X417" s="239"/>
      <c r="Y417" s="239"/>
      <c r="Z417" s="239"/>
      <c r="AA417" s="239"/>
      <c r="AB417" s="239"/>
    </row>
    <row r="418" spans="1:28" ht="12.75">
      <c r="A418" s="238"/>
      <c r="B418" s="239"/>
      <c r="C418" s="239"/>
      <c r="D418" s="239"/>
      <c r="E418" s="239"/>
      <c r="F418" s="239"/>
      <c r="G418" s="239"/>
      <c r="H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  <c r="S418" s="239"/>
      <c r="T418" s="239"/>
      <c r="U418" s="239"/>
      <c r="V418" s="239"/>
      <c r="W418" s="239"/>
      <c r="X418" s="239"/>
      <c r="Y418" s="239"/>
      <c r="Z418" s="239"/>
      <c r="AA418" s="239"/>
      <c r="AB418" s="239"/>
    </row>
    <row r="419" spans="1:28" ht="12.75">
      <c r="A419" s="238"/>
      <c r="B419" s="239"/>
      <c r="C419" s="239"/>
      <c r="D419" s="239"/>
      <c r="E419" s="239"/>
      <c r="F419" s="239"/>
      <c r="G419" s="239"/>
      <c r="H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  <c r="S419" s="239"/>
      <c r="T419" s="239"/>
      <c r="U419" s="239"/>
      <c r="V419" s="239"/>
      <c r="W419" s="239"/>
      <c r="X419" s="239"/>
      <c r="Y419" s="239"/>
      <c r="Z419" s="239"/>
      <c r="AA419" s="239"/>
      <c r="AB419" s="239"/>
    </row>
    <row r="420" spans="1:28" ht="12.75">
      <c r="A420" s="238"/>
      <c r="B420" s="239"/>
      <c r="C420" s="239"/>
      <c r="D420" s="239"/>
      <c r="E420" s="239"/>
      <c r="F420" s="239"/>
      <c r="G420" s="239"/>
      <c r="H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  <c r="S420" s="239"/>
      <c r="T420" s="239"/>
      <c r="U420" s="239"/>
      <c r="V420" s="239"/>
      <c r="W420" s="239"/>
      <c r="X420" s="239"/>
      <c r="Y420" s="239"/>
      <c r="Z420" s="239"/>
      <c r="AA420" s="239"/>
      <c r="AB420" s="239"/>
    </row>
    <row r="421" spans="1:28" ht="12.75">
      <c r="A421" s="238"/>
      <c r="B421" s="239"/>
      <c r="C421" s="239"/>
      <c r="D421" s="239"/>
      <c r="E421" s="239"/>
      <c r="F421" s="239"/>
      <c r="G421" s="239"/>
      <c r="H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  <c r="S421" s="239"/>
      <c r="T421" s="239"/>
      <c r="U421" s="239"/>
      <c r="V421" s="239"/>
      <c r="W421" s="239"/>
      <c r="X421" s="239"/>
      <c r="Y421" s="239"/>
      <c r="Z421" s="239"/>
      <c r="AA421" s="239"/>
      <c r="AB421" s="239"/>
    </row>
    <row r="422" spans="1:28" ht="12.75">
      <c r="A422" s="238"/>
      <c r="B422" s="239"/>
      <c r="C422" s="239"/>
      <c r="D422" s="239"/>
      <c r="E422" s="239"/>
      <c r="F422" s="239"/>
      <c r="G422" s="239"/>
      <c r="H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  <c r="AA422" s="239"/>
      <c r="AB422" s="239"/>
    </row>
    <row r="423" spans="1:28" ht="12.75">
      <c r="A423" s="238"/>
      <c r="B423" s="239"/>
      <c r="C423" s="239"/>
      <c r="D423" s="239"/>
      <c r="E423" s="239"/>
      <c r="F423" s="239"/>
      <c r="G423" s="239"/>
      <c r="H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  <c r="AA423" s="239"/>
      <c r="AB423" s="239"/>
    </row>
    <row r="424" spans="1:28" ht="12.75">
      <c r="A424" s="238"/>
      <c r="B424" s="239"/>
      <c r="C424" s="239"/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  <c r="AA424" s="239"/>
      <c r="AB424" s="239"/>
    </row>
    <row r="425" spans="1:28" ht="12.75">
      <c r="A425" s="238"/>
      <c r="B425" s="239"/>
      <c r="C425" s="239"/>
      <c r="D425" s="239"/>
      <c r="E425" s="239"/>
      <c r="F425" s="239"/>
      <c r="G425" s="239"/>
      <c r="H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239"/>
      <c r="AA425" s="239"/>
      <c r="AB425" s="239"/>
    </row>
    <row r="426" spans="1:28" ht="12.75">
      <c r="A426" s="238"/>
      <c r="B426" s="239"/>
      <c r="C426" s="239"/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39"/>
      <c r="P426" s="239"/>
      <c r="Q426" s="239"/>
      <c r="R426" s="239"/>
      <c r="S426" s="239"/>
      <c r="T426" s="239"/>
      <c r="U426" s="239"/>
      <c r="V426" s="239"/>
      <c r="W426" s="239"/>
      <c r="X426" s="239"/>
      <c r="Y426" s="239"/>
      <c r="Z426" s="239"/>
      <c r="AA426" s="239"/>
      <c r="AB426" s="239"/>
    </row>
    <row r="427" spans="1:28" ht="12.75">
      <c r="A427" s="238"/>
      <c r="B427" s="239"/>
      <c r="C427" s="239"/>
      <c r="D427" s="239"/>
      <c r="E427" s="239"/>
      <c r="F427" s="239"/>
      <c r="G427" s="239"/>
      <c r="H427" s="239"/>
      <c r="I427" s="239"/>
      <c r="J427" s="239"/>
      <c r="K427" s="239"/>
      <c r="L427" s="239"/>
      <c r="M427" s="239"/>
      <c r="N427" s="239"/>
      <c r="O427" s="239"/>
      <c r="P427" s="239"/>
      <c r="Q427" s="239"/>
      <c r="R427" s="239"/>
      <c r="S427" s="239"/>
      <c r="T427" s="239"/>
      <c r="U427" s="239"/>
      <c r="V427" s="239"/>
      <c r="W427" s="239"/>
      <c r="X427" s="239"/>
      <c r="Y427" s="239"/>
      <c r="Z427" s="239"/>
      <c r="AA427" s="239"/>
      <c r="AB427" s="239"/>
    </row>
    <row r="428" spans="1:28" ht="12.75">
      <c r="A428" s="238"/>
      <c r="B428" s="239"/>
      <c r="C428" s="239"/>
      <c r="D428" s="239"/>
      <c r="E428" s="239"/>
      <c r="F428" s="239"/>
      <c r="G428" s="239"/>
      <c r="H428" s="239"/>
      <c r="I428" s="239"/>
      <c r="J428" s="239"/>
      <c r="K428" s="239"/>
      <c r="L428" s="239"/>
      <c r="M428" s="239"/>
      <c r="N428" s="239"/>
      <c r="O428" s="239"/>
      <c r="P428" s="239"/>
      <c r="Q428" s="239"/>
      <c r="R428" s="239"/>
      <c r="S428" s="239"/>
      <c r="T428" s="239"/>
      <c r="U428" s="239"/>
      <c r="V428" s="239"/>
      <c r="W428" s="239"/>
      <c r="X428" s="239"/>
      <c r="Y428" s="239"/>
      <c r="Z428" s="239"/>
      <c r="AA428" s="239"/>
      <c r="AB428" s="239"/>
    </row>
    <row r="429" spans="1:28" ht="12.75">
      <c r="A429" s="238"/>
      <c r="B429" s="239"/>
      <c r="C429" s="239"/>
      <c r="D429" s="239"/>
      <c r="E429" s="239"/>
      <c r="F429" s="239"/>
      <c r="G429" s="239"/>
      <c r="H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U429" s="239"/>
      <c r="V429" s="239"/>
      <c r="W429" s="239"/>
      <c r="X429" s="239"/>
      <c r="Y429" s="239"/>
      <c r="Z429" s="239"/>
      <c r="AA429" s="239"/>
      <c r="AB429" s="239"/>
    </row>
    <row r="430" spans="1:28" ht="12.75">
      <c r="A430" s="238"/>
      <c r="B430" s="239"/>
      <c r="C430" s="239"/>
      <c r="D430" s="239"/>
      <c r="E430" s="239"/>
      <c r="F430" s="239"/>
      <c r="G430" s="239"/>
      <c r="H430" s="239"/>
      <c r="I430" s="239"/>
      <c r="J430" s="239"/>
      <c r="K430" s="239"/>
      <c r="L430" s="239"/>
      <c r="M430" s="239"/>
      <c r="N430" s="239"/>
      <c r="O430" s="239"/>
      <c r="P430" s="239"/>
      <c r="Q430" s="239"/>
      <c r="R430" s="239"/>
      <c r="S430" s="239"/>
      <c r="T430" s="239"/>
      <c r="U430" s="239"/>
      <c r="V430" s="239"/>
      <c r="W430" s="239"/>
      <c r="X430" s="239"/>
      <c r="Y430" s="239"/>
      <c r="Z430" s="239"/>
      <c r="AA430" s="239"/>
      <c r="AB430" s="239"/>
    </row>
    <row r="431" spans="1:28" ht="12.75">
      <c r="A431" s="238"/>
      <c r="B431" s="239"/>
      <c r="C431" s="239"/>
      <c r="D431" s="239"/>
      <c r="E431" s="239"/>
      <c r="F431" s="239"/>
      <c r="G431" s="239"/>
      <c r="H431" s="239"/>
      <c r="I431" s="239"/>
      <c r="J431" s="239"/>
      <c r="K431" s="239"/>
      <c r="L431" s="239"/>
      <c r="M431" s="239"/>
      <c r="N431" s="239"/>
      <c r="O431" s="239"/>
      <c r="P431" s="239"/>
      <c r="Q431" s="239"/>
      <c r="R431" s="239"/>
      <c r="S431" s="239"/>
      <c r="T431" s="239"/>
      <c r="U431" s="239"/>
      <c r="V431" s="239"/>
      <c r="W431" s="239"/>
      <c r="X431" s="239"/>
      <c r="Y431" s="239"/>
      <c r="Z431" s="239"/>
      <c r="AA431" s="239"/>
      <c r="AB431" s="239"/>
    </row>
    <row r="432" spans="1:28" ht="12.75">
      <c r="A432" s="238"/>
      <c r="B432" s="239"/>
      <c r="C432" s="239"/>
      <c r="D432" s="239"/>
      <c r="E432" s="239"/>
      <c r="F432" s="239"/>
      <c r="G432" s="239"/>
      <c r="H432" s="239"/>
      <c r="I432" s="239"/>
      <c r="J432" s="239"/>
      <c r="K432" s="239"/>
      <c r="L432" s="239"/>
      <c r="M432" s="239"/>
      <c r="N432" s="239"/>
      <c r="O432" s="239"/>
      <c r="P432" s="239"/>
      <c r="Q432" s="239"/>
      <c r="R432" s="239"/>
      <c r="S432" s="239"/>
      <c r="T432" s="239"/>
      <c r="U432" s="239"/>
      <c r="V432" s="239"/>
      <c r="W432" s="239"/>
      <c r="X432" s="239"/>
      <c r="Y432" s="239"/>
      <c r="Z432" s="239"/>
      <c r="AA432" s="239"/>
      <c r="AB432" s="239"/>
    </row>
    <row r="433" spans="1:28" ht="12.75">
      <c r="A433" s="238"/>
      <c r="B433" s="239"/>
      <c r="C433" s="239"/>
      <c r="D433" s="239"/>
      <c r="E433" s="239"/>
      <c r="F433" s="239"/>
      <c r="G433" s="239"/>
      <c r="H433" s="239"/>
      <c r="I433" s="239"/>
      <c r="J433" s="239"/>
      <c r="K433" s="239"/>
      <c r="L433" s="239"/>
      <c r="M433" s="239"/>
      <c r="N433" s="239"/>
      <c r="O433" s="239"/>
      <c r="P433" s="239"/>
      <c r="Q433" s="239"/>
      <c r="R433" s="239"/>
      <c r="S433" s="239"/>
      <c r="T433" s="239"/>
      <c r="U433" s="239"/>
      <c r="V433" s="239"/>
      <c r="W433" s="239"/>
      <c r="X433" s="239"/>
      <c r="Y433" s="239"/>
      <c r="Z433" s="239"/>
      <c r="AA433" s="239"/>
      <c r="AB433" s="239"/>
    </row>
    <row r="434" spans="1:28" ht="12.75">
      <c r="A434" s="238"/>
      <c r="B434" s="239"/>
      <c r="C434" s="239"/>
      <c r="D434" s="239"/>
      <c r="E434" s="239"/>
      <c r="F434" s="239"/>
      <c r="G434" s="239"/>
      <c r="H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T434" s="239"/>
      <c r="U434" s="239"/>
      <c r="V434" s="239"/>
      <c r="W434" s="239"/>
      <c r="X434" s="239"/>
      <c r="Y434" s="239"/>
      <c r="Z434" s="239"/>
      <c r="AA434" s="239"/>
      <c r="AB434" s="239"/>
    </row>
    <row r="435" spans="1:28" ht="12.75">
      <c r="A435" s="238"/>
      <c r="B435" s="239"/>
      <c r="C435" s="239"/>
      <c r="D435" s="239"/>
      <c r="E435" s="239"/>
      <c r="F435" s="239"/>
      <c r="G435" s="239"/>
      <c r="H435" s="239"/>
      <c r="I435" s="239"/>
      <c r="J435" s="239"/>
      <c r="K435" s="239"/>
      <c r="L435" s="239"/>
      <c r="M435" s="239"/>
      <c r="N435" s="239"/>
      <c r="O435" s="239"/>
      <c r="P435" s="239"/>
      <c r="Q435" s="239"/>
      <c r="R435" s="239"/>
      <c r="S435" s="239"/>
      <c r="T435" s="239"/>
      <c r="U435" s="239"/>
      <c r="V435" s="239"/>
      <c r="W435" s="239"/>
      <c r="X435" s="239"/>
      <c r="Y435" s="239"/>
      <c r="Z435" s="239"/>
      <c r="AA435" s="239"/>
      <c r="AB435" s="239"/>
    </row>
    <row r="436" spans="1:28" ht="12.75">
      <c r="A436" s="238"/>
      <c r="B436" s="239"/>
      <c r="C436" s="239"/>
      <c r="D436" s="239"/>
      <c r="E436" s="239"/>
      <c r="F436" s="239"/>
      <c r="G436" s="239"/>
      <c r="H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T436" s="239"/>
      <c r="U436" s="239"/>
      <c r="V436" s="239"/>
      <c r="W436" s="239"/>
      <c r="X436" s="239"/>
      <c r="Y436" s="239"/>
      <c r="Z436" s="239"/>
      <c r="AA436" s="239"/>
      <c r="AB436" s="239"/>
    </row>
    <row r="437" spans="1:28" ht="12.75">
      <c r="A437" s="238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T437" s="239"/>
      <c r="U437" s="239"/>
      <c r="V437" s="239"/>
      <c r="W437" s="239"/>
      <c r="X437" s="239"/>
      <c r="Y437" s="239"/>
      <c r="Z437" s="239"/>
      <c r="AA437" s="239"/>
      <c r="AB437" s="239"/>
    </row>
    <row r="438" spans="1:28" ht="12.75">
      <c r="A438" s="238"/>
      <c r="B438" s="239"/>
      <c r="C438" s="239"/>
      <c r="D438" s="239"/>
      <c r="E438" s="239"/>
      <c r="F438" s="239"/>
      <c r="G438" s="239"/>
      <c r="H438" s="239"/>
      <c r="I438" s="239"/>
      <c r="J438" s="239"/>
      <c r="K438" s="239"/>
      <c r="L438" s="239"/>
      <c r="M438" s="239"/>
      <c r="N438" s="239"/>
      <c r="O438" s="239"/>
      <c r="P438" s="239"/>
      <c r="Q438" s="239"/>
      <c r="R438" s="239"/>
      <c r="S438" s="239"/>
      <c r="T438" s="239"/>
      <c r="U438" s="239"/>
      <c r="V438" s="239"/>
      <c r="W438" s="239"/>
      <c r="X438" s="239"/>
      <c r="Y438" s="239"/>
      <c r="Z438" s="239"/>
      <c r="AA438" s="239"/>
      <c r="AB438" s="239"/>
    </row>
    <row r="439" spans="1:28" ht="12.75">
      <c r="A439" s="238"/>
      <c r="B439" s="239"/>
      <c r="C439" s="239"/>
      <c r="D439" s="239"/>
      <c r="E439" s="239"/>
      <c r="F439" s="239"/>
      <c r="G439" s="239"/>
      <c r="H439" s="239"/>
      <c r="I439" s="239"/>
      <c r="J439" s="239"/>
      <c r="K439" s="239"/>
      <c r="L439" s="239"/>
      <c r="M439" s="239"/>
      <c r="N439" s="239"/>
      <c r="O439" s="239"/>
      <c r="P439" s="239"/>
      <c r="Q439" s="239"/>
      <c r="R439" s="239"/>
      <c r="S439" s="239"/>
      <c r="T439" s="239"/>
      <c r="U439" s="239"/>
      <c r="V439" s="239"/>
      <c r="W439" s="239"/>
      <c r="X439" s="239"/>
      <c r="Y439" s="239"/>
      <c r="Z439" s="239"/>
      <c r="AA439" s="239"/>
      <c r="AB439" s="239"/>
    </row>
    <row r="440" spans="1:28" ht="12.75">
      <c r="A440" s="238"/>
      <c r="B440" s="239"/>
      <c r="C440" s="239"/>
      <c r="D440" s="239"/>
      <c r="E440" s="239"/>
      <c r="F440" s="239"/>
      <c r="G440" s="239"/>
      <c r="H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U440" s="239"/>
      <c r="V440" s="239"/>
      <c r="W440" s="239"/>
      <c r="X440" s="239"/>
      <c r="Y440" s="239"/>
      <c r="Z440" s="239"/>
      <c r="AA440" s="239"/>
      <c r="AB440" s="239"/>
    </row>
    <row r="441" spans="1:28" ht="12.75">
      <c r="A441" s="238"/>
      <c r="B441" s="239"/>
      <c r="C441" s="239"/>
      <c r="D441" s="239"/>
      <c r="E441" s="239"/>
      <c r="F441" s="239"/>
      <c r="G441" s="239"/>
      <c r="H441" s="239"/>
      <c r="I441" s="239"/>
      <c r="J441" s="239"/>
      <c r="K441" s="239"/>
      <c r="L441" s="239"/>
      <c r="M441" s="239"/>
      <c r="N441" s="239"/>
      <c r="O441" s="239"/>
      <c r="P441" s="239"/>
      <c r="Q441" s="239"/>
      <c r="R441" s="239"/>
      <c r="S441" s="239"/>
      <c r="T441" s="239"/>
      <c r="U441" s="239"/>
      <c r="V441" s="239"/>
      <c r="W441" s="239"/>
      <c r="X441" s="239"/>
      <c r="Y441" s="239"/>
      <c r="Z441" s="239"/>
      <c r="AA441" s="239"/>
      <c r="AB441" s="239"/>
    </row>
    <row r="442" spans="1:28" ht="12.75">
      <c r="A442" s="238"/>
      <c r="B442" s="239"/>
      <c r="C442" s="239"/>
      <c r="D442" s="239"/>
      <c r="E442" s="239"/>
      <c r="F442" s="239"/>
      <c r="G442" s="239"/>
      <c r="H442" s="239"/>
      <c r="I442" s="239"/>
      <c r="J442" s="239"/>
      <c r="K442" s="239"/>
      <c r="L442" s="239"/>
      <c r="M442" s="239"/>
      <c r="N442" s="239"/>
      <c r="O442" s="239"/>
      <c r="P442" s="239"/>
      <c r="Q442" s="239"/>
      <c r="R442" s="239"/>
      <c r="S442" s="239"/>
      <c r="T442" s="239"/>
      <c r="U442" s="239"/>
      <c r="V442" s="239"/>
      <c r="W442" s="239"/>
      <c r="X442" s="239"/>
      <c r="Y442" s="239"/>
      <c r="Z442" s="239"/>
      <c r="AA442" s="239"/>
      <c r="AB442" s="239"/>
    </row>
    <row r="443" spans="1:28" ht="12.75">
      <c r="A443" s="238"/>
      <c r="B443" s="239"/>
      <c r="C443" s="239"/>
      <c r="D443" s="239"/>
      <c r="E443" s="239"/>
      <c r="F443" s="239"/>
      <c r="G443" s="239"/>
      <c r="H443" s="239"/>
      <c r="I443" s="239"/>
      <c r="J443" s="239"/>
      <c r="K443" s="239"/>
      <c r="L443" s="239"/>
      <c r="M443" s="239"/>
      <c r="N443" s="239"/>
      <c r="O443" s="239"/>
      <c r="P443" s="239"/>
      <c r="Q443" s="239"/>
      <c r="R443" s="239"/>
      <c r="S443" s="239"/>
      <c r="T443" s="239"/>
      <c r="U443" s="239"/>
      <c r="V443" s="239"/>
      <c r="W443" s="239"/>
      <c r="X443" s="239"/>
      <c r="Y443" s="239"/>
      <c r="Z443" s="239"/>
      <c r="AA443" s="239"/>
      <c r="AB443" s="239"/>
    </row>
    <row r="444" spans="1:28" ht="12.75">
      <c r="A444" s="238"/>
      <c r="B444" s="239"/>
      <c r="C444" s="239"/>
      <c r="D444" s="239"/>
      <c r="E444" s="239"/>
      <c r="F444" s="239"/>
      <c r="G444" s="239"/>
      <c r="H444" s="239"/>
      <c r="I444" s="239"/>
      <c r="J444" s="239"/>
      <c r="K444" s="239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39"/>
      <c r="Z444" s="239"/>
      <c r="AA444" s="239"/>
      <c r="AB444" s="239"/>
    </row>
    <row r="445" spans="1:28" ht="12.75">
      <c r="A445" s="238"/>
      <c r="B445" s="239"/>
      <c r="C445" s="239"/>
      <c r="D445" s="239"/>
      <c r="E445" s="239"/>
      <c r="F445" s="239"/>
      <c r="G445" s="239"/>
      <c r="H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39"/>
      <c r="Y445" s="239"/>
      <c r="Z445" s="239"/>
      <c r="AA445" s="239"/>
      <c r="AB445" s="239"/>
    </row>
    <row r="446" spans="1:28" ht="12.75">
      <c r="A446" s="238"/>
      <c r="B446" s="239"/>
      <c r="C446" s="239"/>
      <c r="D446" s="239"/>
      <c r="E446" s="239"/>
      <c r="F446" s="239"/>
      <c r="G446" s="239"/>
      <c r="H446" s="239"/>
      <c r="I446" s="239"/>
      <c r="J446" s="239"/>
      <c r="K446" s="239"/>
      <c r="L446" s="239"/>
      <c r="M446" s="239"/>
      <c r="N446" s="239"/>
      <c r="O446" s="239"/>
      <c r="P446" s="239"/>
      <c r="Q446" s="239"/>
      <c r="R446" s="239"/>
      <c r="S446" s="239"/>
      <c r="T446" s="239"/>
      <c r="U446" s="239"/>
      <c r="V446" s="239"/>
      <c r="W446" s="239"/>
      <c r="X446" s="239"/>
      <c r="Y446" s="239"/>
      <c r="Z446" s="239"/>
      <c r="AA446" s="239"/>
      <c r="AB446" s="239"/>
    </row>
    <row r="447" spans="1:28" ht="12.75">
      <c r="A447" s="238"/>
      <c r="B447" s="239"/>
      <c r="C447" s="239"/>
      <c r="D447" s="239"/>
      <c r="E447" s="239"/>
      <c r="F447" s="239"/>
      <c r="G447" s="239"/>
      <c r="H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T447" s="239"/>
      <c r="U447" s="239"/>
      <c r="V447" s="239"/>
      <c r="W447" s="239"/>
      <c r="X447" s="239"/>
      <c r="Y447" s="239"/>
      <c r="Z447" s="239"/>
      <c r="AA447" s="239"/>
      <c r="AB447" s="239"/>
    </row>
    <row r="448" spans="1:28" ht="12.75">
      <c r="A448" s="238"/>
      <c r="B448" s="239"/>
      <c r="C448" s="239"/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T448" s="239"/>
      <c r="U448" s="239"/>
      <c r="V448" s="239"/>
      <c r="W448" s="239"/>
      <c r="X448" s="239"/>
      <c r="Y448" s="239"/>
      <c r="Z448" s="239"/>
      <c r="AA448" s="239"/>
      <c r="AB448" s="239"/>
    </row>
    <row r="449" spans="1:28" ht="12.75">
      <c r="A449" s="238"/>
      <c r="B449" s="239"/>
      <c r="C449" s="239"/>
      <c r="D449" s="239"/>
      <c r="E449" s="239"/>
      <c r="F449" s="239"/>
      <c r="G449" s="239"/>
      <c r="H449" s="239"/>
      <c r="I449" s="239"/>
      <c r="J449" s="239"/>
      <c r="K449" s="239"/>
      <c r="L449" s="239"/>
      <c r="M449" s="239"/>
      <c r="N449" s="239"/>
      <c r="O449" s="239"/>
      <c r="P449" s="239"/>
      <c r="Q449" s="239"/>
      <c r="R449" s="239"/>
      <c r="S449" s="239"/>
      <c r="T449" s="239"/>
      <c r="U449" s="239"/>
      <c r="V449" s="239"/>
      <c r="W449" s="239"/>
      <c r="X449" s="239"/>
      <c r="Y449" s="239"/>
      <c r="Z449" s="239"/>
      <c r="AA449" s="239"/>
      <c r="AB449" s="239"/>
    </row>
    <row r="450" spans="1:28" ht="12.75">
      <c r="A450" s="238"/>
      <c r="B450" s="239"/>
      <c r="C450" s="239"/>
      <c r="D450" s="239"/>
      <c r="E450" s="239"/>
      <c r="F450" s="239"/>
      <c r="G450" s="239"/>
      <c r="H450" s="239"/>
      <c r="I450" s="239"/>
      <c r="J450" s="239"/>
      <c r="K450" s="239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  <c r="Z450" s="239"/>
      <c r="AA450" s="239"/>
      <c r="AB450" s="239"/>
    </row>
    <row r="451" spans="1:28" ht="12.75">
      <c r="A451" s="238"/>
      <c r="B451" s="239"/>
      <c r="C451" s="239"/>
      <c r="D451" s="239"/>
      <c r="E451" s="239"/>
      <c r="F451" s="239"/>
      <c r="G451" s="239"/>
      <c r="H451" s="239"/>
      <c r="I451" s="239"/>
      <c r="J451" s="239"/>
      <c r="K451" s="239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  <c r="Z451" s="239"/>
      <c r="AA451" s="239"/>
      <c r="AB451" s="239"/>
    </row>
    <row r="452" spans="1:28" ht="12.75">
      <c r="A452" s="238"/>
      <c r="B452" s="239"/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  <c r="M452" s="239"/>
      <c r="N452" s="239"/>
      <c r="O452" s="239"/>
      <c r="P452" s="239"/>
      <c r="Q452" s="239"/>
      <c r="R452" s="239"/>
      <c r="S452" s="239"/>
      <c r="T452" s="239"/>
      <c r="U452" s="239"/>
      <c r="V452" s="239"/>
      <c r="W452" s="239"/>
      <c r="X452" s="239"/>
      <c r="Y452" s="239"/>
      <c r="Z452" s="239"/>
      <c r="AA452" s="239"/>
      <c r="AB452" s="239"/>
    </row>
    <row r="453" spans="1:28" ht="12.75">
      <c r="A453" s="238"/>
      <c r="B453" s="239"/>
      <c r="C453" s="239"/>
      <c r="D453" s="239"/>
      <c r="E453" s="239"/>
      <c r="F453" s="239"/>
      <c r="G453" s="239"/>
      <c r="H453" s="239"/>
      <c r="I453" s="239"/>
      <c r="J453" s="239"/>
      <c r="K453" s="239"/>
      <c r="L453" s="239"/>
      <c r="M453" s="239"/>
      <c r="N453" s="239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  <c r="Z453" s="239"/>
      <c r="AA453" s="239"/>
      <c r="AB453" s="239"/>
    </row>
    <row r="454" spans="1:28" ht="12.75">
      <c r="A454" s="238"/>
      <c r="B454" s="239"/>
      <c r="C454" s="239"/>
      <c r="D454" s="239"/>
      <c r="E454" s="239"/>
      <c r="F454" s="239"/>
      <c r="G454" s="239"/>
      <c r="H454" s="239"/>
      <c r="I454" s="239"/>
      <c r="J454" s="239"/>
      <c r="K454" s="239"/>
      <c r="L454" s="239"/>
      <c r="M454" s="239"/>
      <c r="N454" s="239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  <c r="Z454" s="239"/>
      <c r="AA454" s="239"/>
      <c r="AB454" s="239"/>
    </row>
    <row r="455" spans="1:28" ht="12.75">
      <c r="A455" s="238"/>
      <c r="B455" s="239"/>
      <c r="C455" s="239"/>
      <c r="D455" s="239"/>
      <c r="E455" s="239"/>
      <c r="F455" s="239"/>
      <c r="G455" s="239"/>
      <c r="H455" s="239"/>
      <c r="I455" s="239"/>
      <c r="J455" s="239"/>
      <c r="K455" s="239"/>
      <c r="L455" s="239"/>
      <c r="M455" s="239"/>
      <c r="N455" s="239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  <c r="Z455" s="239"/>
      <c r="AA455" s="239"/>
      <c r="AB455" s="239"/>
    </row>
    <row r="456" spans="1:28" ht="12.75">
      <c r="A456" s="238"/>
      <c r="B456" s="239"/>
      <c r="C456" s="239"/>
      <c r="D456" s="239"/>
      <c r="E456" s="239"/>
      <c r="F456" s="239"/>
      <c r="G456" s="239"/>
      <c r="H456" s="239"/>
      <c r="I456" s="239"/>
      <c r="J456" s="239"/>
      <c r="K456" s="239"/>
      <c r="L456" s="239"/>
      <c r="M456" s="239"/>
      <c r="N456" s="239"/>
      <c r="O456" s="239"/>
      <c r="P456" s="239"/>
      <c r="Q456" s="239"/>
      <c r="R456" s="239"/>
      <c r="S456" s="239"/>
      <c r="T456" s="239"/>
      <c r="U456" s="239"/>
      <c r="V456" s="239"/>
      <c r="W456" s="239"/>
      <c r="X456" s="239"/>
      <c r="Y456" s="239"/>
      <c r="Z456" s="239"/>
      <c r="AA456" s="239"/>
      <c r="AB456" s="239"/>
    </row>
    <row r="457" spans="1:28" ht="12.75">
      <c r="A457" s="238"/>
      <c r="B457" s="239"/>
      <c r="C457" s="239"/>
      <c r="D457" s="239"/>
      <c r="E457" s="239"/>
      <c r="F457" s="239"/>
      <c r="G457" s="239"/>
      <c r="H457" s="239"/>
      <c r="I457" s="239"/>
      <c r="J457" s="239"/>
      <c r="K457" s="239"/>
      <c r="L457" s="239"/>
      <c r="M457" s="239"/>
      <c r="N457" s="239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  <c r="Z457" s="239"/>
      <c r="AA457" s="239"/>
      <c r="AB457" s="239"/>
    </row>
    <row r="458" spans="1:28" ht="12.75">
      <c r="A458" s="238"/>
      <c r="B458" s="239"/>
      <c r="C458" s="239"/>
      <c r="D458" s="239"/>
      <c r="E458" s="239"/>
      <c r="F458" s="239"/>
      <c r="G458" s="239"/>
      <c r="H458" s="239"/>
      <c r="I458" s="239"/>
      <c r="J458" s="239"/>
      <c r="K458" s="239"/>
      <c r="L458" s="239"/>
      <c r="M458" s="239"/>
      <c r="N458" s="239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  <c r="Z458" s="239"/>
      <c r="AA458" s="239"/>
      <c r="AB458" s="239"/>
    </row>
    <row r="459" spans="1:28" ht="12.75">
      <c r="A459" s="238"/>
      <c r="B459" s="239"/>
      <c r="C459" s="239"/>
      <c r="D459" s="239"/>
      <c r="E459" s="239"/>
      <c r="F459" s="239"/>
      <c r="G459" s="239"/>
      <c r="H459" s="239"/>
      <c r="I459" s="239"/>
      <c r="J459" s="239"/>
      <c r="K459" s="239"/>
      <c r="L459" s="239"/>
      <c r="M459" s="239"/>
      <c r="N459" s="239"/>
      <c r="O459" s="239"/>
      <c r="P459" s="239"/>
      <c r="Q459" s="239"/>
      <c r="R459" s="239"/>
      <c r="S459" s="239"/>
      <c r="T459" s="239"/>
      <c r="U459" s="239"/>
      <c r="V459" s="239"/>
      <c r="W459" s="239"/>
      <c r="X459" s="239"/>
      <c r="Y459" s="239"/>
      <c r="Z459" s="239"/>
      <c r="AA459" s="239"/>
      <c r="AB459" s="239"/>
    </row>
    <row r="460" spans="1:28" ht="12.75">
      <c r="A460" s="238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239"/>
      <c r="M460" s="239"/>
      <c r="N460" s="239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  <c r="Z460" s="239"/>
      <c r="AA460" s="239"/>
      <c r="AB460" s="239"/>
    </row>
    <row r="461" spans="1:28" ht="12.75">
      <c r="A461" s="238"/>
      <c r="B461" s="239"/>
      <c r="C461" s="239"/>
      <c r="D461" s="239"/>
      <c r="E461" s="239"/>
      <c r="F461" s="239"/>
      <c r="G461" s="239"/>
      <c r="H461" s="239"/>
      <c r="I461" s="239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  <c r="AA461" s="239"/>
      <c r="AB461" s="239"/>
    </row>
    <row r="462" spans="1:28" ht="12.75">
      <c r="A462" s="238"/>
      <c r="B462" s="239"/>
      <c r="C462" s="239"/>
      <c r="D462" s="239"/>
      <c r="E462" s="239"/>
      <c r="F462" s="239"/>
      <c r="G462" s="239"/>
      <c r="H462" s="239"/>
      <c r="I462" s="239"/>
      <c r="J462" s="239"/>
      <c r="K462" s="239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  <c r="Z462" s="239"/>
      <c r="AA462" s="239"/>
      <c r="AB462" s="239"/>
    </row>
    <row r="463" spans="1:28" ht="12.75">
      <c r="A463" s="238"/>
      <c r="B463" s="239"/>
      <c r="C463" s="239"/>
      <c r="D463" s="239"/>
      <c r="E463" s="239"/>
      <c r="F463" s="239"/>
      <c r="G463" s="239"/>
      <c r="H463" s="239"/>
      <c r="I463" s="239"/>
      <c r="J463" s="239"/>
      <c r="K463" s="239"/>
      <c r="L463" s="239"/>
      <c r="M463" s="239"/>
      <c r="N463" s="239"/>
      <c r="O463" s="239"/>
      <c r="P463" s="239"/>
      <c r="Q463" s="239"/>
      <c r="R463" s="239"/>
      <c r="S463" s="239"/>
      <c r="T463" s="239"/>
      <c r="U463" s="239"/>
      <c r="V463" s="239"/>
      <c r="W463" s="239"/>
      <c r="X463" s="239"/>
      <c r="Y463" s="239"/>
      <c r="Z463" s="239"/>
      <c r="AA463" s="239"/>
      <c r="AB463" s="239"/>
    </row>
    <row r="464" spans="1:28" ht="12.75">
      <c r="A464" s="238"/>
      <c r="B464" s="239"/>
      <c r="C464" s="239"/>
      <c r="D464" s="239"/>
      <c r="E464" s="239"/>
      <c r="F464" s="239"/>
      <c r="G464" s="239"/>
      <c r="H464" s="239"/>
      <c r="I464" s="239"/>
      <c r="J464" s="239"/>
      <c r="K464" s="239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  <c r="AA464" s="239"/>
      <c r="AB464" s="239"/>
    </row>
    <row r="465" spans="1:28" ht="12.75">
      <c r="A465" s="238"/>
      <c r="B465" s="239"/>
      <c r="C465" s="239"/>
      <c r="D465" s="239"/>
      <c r="E465" s="239"/>
      <c r="F465" s="239"/>
      <c r="G465" s="239"/>
      <c r="H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39"/>
      <c r="Y465" s="239"/>
      <c r="Z465" s="239"/>
      <c r="AA465" s="239"/>
      <c r="AB465" s="239"/>
    </row>
    <row r="466" spans="1:28" ht="12.75">
      <c r="A466" s="238"/>
      <c r="B466" s="239"/>
      <c r="C466" s="239"/>
      <c r="D466" s="239"/>
      <c r="E466" s="239"/>
      <c r="F466" s="239"/>
      <c r="G466" s="239"/>
      <c r="H466" s="239"/>
      <c r="I466" s="239"/>
      <c r="J466" s="239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/>
      <c r="AA466" s="239"/>
      <c r="AB466" s="239"/>
    </row>
    <row r="467" spans="1:28" ht="12.75">
      <c r="A467" s="238"/>
      <c r="B467" s="239"/>
      <c r="C467" s="239"/>
      <c r="D467" s="239"/>
      <c r="E467" s="239"/>
      <c r="F467" s="239"/>
      <c r="G467" s="239"/>
      <c r="H467" s="239"/>
      <c r="I467" s="239"/>
      <c r="J467" s="239"/>
      <c r="K467" s="239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39"/>
      <c r="Y467" s="239"/>
      <c r="Z467" s="239"/>
      <c r="AA467" s="239"/>
      <c r="AB467" s="239"/>
    </row>
    <row r="468" spans="1:28" ht="12.75">
      <c r="A468" s="238"/>
      <c r="B468" s="239"/>
      <c r="C468" s="239"/>
      <c r="D468" s="239"/>
      <c r="E468" s="239"/>
      <c r="F468" s="239"/>
      <c r="G468" s="239"/>
      <c r="H468" s="239"/>
      <c r="I468" s="239"/>
      <c r="J468" s="239"/>
      <c r="K468" s="239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  <c r="W468" s="239"/>
      <c r="X468" s="239"/>
      <c r="Y468" s="239"/>
      <c r="Z468" s="239"/>
      <c r="AA468" s="239"/>
      <c r="AB468" s="239"/>
    </row>
    <row r="469" spans="1:28" ht="12.75">
      <c r="A469" s="238"/>
      <c r="B469" s="239"/>
      <c r="C469" s="239"/>
      <c r="D469" s="239"/>
      <c r="E469" s="239"/>
      <c r="F469" s="239"/>
      <c r="G469" s="239"/>
      <c r="H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  <c r="W469" s="239"/>
      <c r="X469" s="239"/>
      <c r="Y469" s="239"/>
      <c r="Z469" s="239"/>
      <c r="AA469" s="239"/>
      <c r="AB469" s="239"/>
    </row>
    <row r="470" spans="1:28" ht="12.75">
      <c r="A470" s="238"/>
      <c r="B470" s="239"/>
      <c r="C470" s="239"/>
      <c r="D470" s="239"/>
      <c r="E470" s="239"/>
      <c r="F470" s="239"/>
      <c r="G470" s="239"/>
      <c r="H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/>
      <c r="AA470" s="239"/>
      <c r="AB470" s="239"/>
    </row>
    <row r="471" spans="1:28" ht="12.75">
      <c r="A471" s="238"/>
      <c r="B471" s="239"/>
      <c r="C471" s="239"/>
      <c r="D471" s="239"/>
      <c r="E471" s="239"/>
      <c r="F471" s="239"/>
      <c r="G471" s="239"/>
      <c r="H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39"/>
      <c r="X471" s="239"/>
      <c r="Y471" s="239"/>
      <c r="Z471" s="239"/>
      <c r="AA471" s="239"/>
      <c r="AB471" s="239"/>
    </row>
    <row r="472" spans="1:28" ht="12.75">
      <c r="A472" s="238"/>
      <c r="B472" s="239"/>
      <c r="C472" s="239"/>
      <c r="D472" s="239"/>
      <c r="E472" s="239"/>
      <c r="F472" s="239"/>
      <c r="G472" s="239"/>
      <c r="H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9"/>
      <c r="X472" s="239"/>
      <c r="Y472" s="239"/>
      <c r="Z472" s="239"/>
      <c r="AA472" s="239"/>
      <c r="AB472" s="239"/>
    </row>
    <row r="473" spans="1:28" ht="12.75">
      <c r="A473" s="238"/>
      <c r="B473" s="239"/>
      <c r="C473" s="239"/>
      <c r="D473" s="239"/>
      <c r="E473" s="239"/>
      <c r="F473" s="239"/>
      <c r="G473" s="239"/>
      <c r="H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  <c r="AA473" s="239"/>
      <c r="AB473" s="239"/>
    </row>
    <row r="474" spans="1:28" ht="12.75">
      <c r="A474" s="238"/>
      <c r="B474" s="239"/>
      <c r="C474" s="239"/>
      <c r="D474" s="239"/>
      <c r="E474" s="239"/>
      <c r="F474" s="239"/>
      <c r="G474" s="239"/>
      <c r="H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9"/>
      <c r="X474" s="239"/>
      <c r="Y474" s="239"/>
      <c r="Z474" s="239"/>
      <c r="AA474" s="239"/>
      <c r="AB474" s="239"/>
    </row>
    <row r="475" spans="1:28" ht="12.75">
      <c r="A475" s="238"/>
      <c r="B475" s="239"/>
      <c r="C475" s="239"/>
      <c r="D475" s="239"/>
      <c r="E475" s="239"/>
      <c r="F475" s="239"/>
      <c r="G475" s="239"/>
      <c r="H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U475" s="239"/>
      <c r="V475" s="239"/>
      <c r="W475" s="239"/>
      <c r="X475" s="239"/>
      <c r="Y475" s="239"/>
      <c r="Z475" s="239"/>
      <c r="AA475" s="239"/>
      <c r="AB475" s="239"/>
    </row>
    <row r="476" spans="1:28" ht="12.75">
      <c r="A476" s="238"/>
      <c r="B476" s="239"/>
      <c r="C476" s="239"/>
      <c r="D476" s="239"/>
      <c r="E476" s="239"/>
      <c r="F476" s="239"/>
      <c r="G476" s="239"/>
      <c r="H476" s="239"/>
      <c r="I476" s="239"/>
      <c r="J476" s="239"/>
      <c r="K476" s="239"/>
      <c r="L476" s="239"/>
      <c r="M476" s="239"/>
      <c r="N476" s="239"/>
      <c r="O476" s="239"/>
      <c r="P476" s="239"/>
      <c r="Q476" s="239"/>
      <c r="R476" s="239"/>
      <c r="S476" s="239"/>
      <c r="T476" s="239"/>
      <c r="U476" s="239"/>
      <c r="V476" s="239"/>
      <c r="W476" s="239"/>
      <c r="X476" s="239"/>
      <c r="Y476" s="239"/>
      <c r="Z476" s="239"/>
      <c r="AA476" s="239"/>
      <c r="AB476" s="239"/>
    </row>
    <row r="477" spans="1:28" ht="12.75">
      <c r="A477" s="238"/>
      <c r="B477" s="239"/>
      <c r="C477" s="239"/>
      <c r="D477" s="239"/>
      <c r="E477" s="239"/>
      <c r="F477" s="239"/>
      <c r="G477" s="239"/>
      <c r="H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U477" s="239"/>
      <c r="V477" s="239"/>
      <c r="W477" s="239"/>
      <c r="X477" s="239"/>
      <c r="Y477" s="239"/>
      <c r="Z477" s="239"/>
      <c r="AA477" s="239"/>
      <c r="AB477" s="239"/>
    </row>
    <row r="478" spans="1:28" ht="12.75">
      <c r="A478" s="238"/>
      <c r="B478" s="239"/>
      <c r="C478" s="239"/>
      <c r="D478" s="239"/>
      <c r="E478" s="239"/>
      <c r="F478" s="239"/>
      <c r="G478" s="239"/>
      <c r="H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U478" s="239"/>
      <c r="V478" s="239"/>
      <c r="W478" s="239"/>
      <c r="X478" s="239"/>
      <c r="Y478" s="239"/>
      <c r="Z478" s="239"/>
      <c r="AA478" s="239"/>
      <c r="AB478" s="239"/>
    </row>
    <row r="479" spans="1:28" ht="12.75">
      <c r="A479" s="238"/>
      <c r="B479" s="239"/>
      <c r="C479" s="239"/>
      <c r="D479" s="239"/>
      <c r="E479" s="239"/>
      <c r="F479" s="239"/>
      <c r="G479" s="239"/>
      <c r="H479" s="239"/>
      <c r="I479" s="239"/>
      <c r="J479" s="239"/>
      <c r="K479" s="239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39"/>
      <c r="X479" s="239"/>
      <c r="Y479" s="239"/>
      <c r="Z479" s="239"/>
      <c r="AA479" s="239"/>
      <c r="AB479" s="239"/>
    </row>
    <row r="480" spans="1:28" ht="12.75">
      <c r="A480" s="238"/>
      <c r="B480" s="239"/>
      <c r="C480" s="239"/>
      <c r="D480" s="239"/>
      <c r="E480" s="239"/>
      <c r="F480" s="239"/>
      <c r="G480" s="239"/>
      <c r="H480" s="239"/>
      <c r="I480" s="239"/>
      <c r="J480" s="239"/>
      <c r="K480" s="239"/>
      <c r="L480" s="239"/>
      <c r="M480" s="239"/>
      <c r="N480" s="239"/>
      <c r="O480" s="239"/>
      <c r="P480" s="239"/>
      <c r="Q480" s="239"/>
      <c r="R480" s="239"/>
      <c r="S480" s="239"/>
      <c r="T480" s="239"/>
      <c r="U480" s="239"/>
      <c r="V480" s="239"/>
      <c r="W480" s="239"/>
      <c r="X480" s="239"/>
      <c r="Y480" s="239"/>
      <c r="Z480" s="239"/>
      <c r="AA480" s="239"/>
      <c r="AB480" s="239"/>
    </row>
    <row r="481" spans="1:28" ht="12.75">
      <c r="A481" s="238"/>
      <c r="B481" s="239"/>
      <c r="C481" s="239"/>
      <c r="D481" s="239"/>
      <c r="E481" s="239"/>
      <c r="F481" s="239"/>
      <c r="G481" s="239"/>
      <c r="H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U481" s="239"/>
      <c r="V481" s="239"/>
      <c r="W481" s="239"/>
      <c r="X481" s="239"/>
      <c r="Y481" s="239"/>
      <c r="Z481" s="239"/>
      <c r="AA481" s="239"/>
      <c r="AB481" s="239"/>
    </row>
    <row r="482" spans="1:28" ht="12.75">
      <c r="A482" s="238"/>
      <c r="B482" s="239"/>
      <c r="C482" s="239"/>
      <c r="D482" s="239"/>
      <c r="E482" s="239"/>
      <c r="F482" s="239"/>
      <c r="G482" s="239"/>
      <c r="H482" s="239"/>
      <c r="I482" s="239"/>
      <c r="J482" s="239"/>
      <c r="K482" s="239"/>
      <c r="L482" s="239"/>
      <c r="M482" s="239"/>
      <c r="N482" s="239"/>
      <c r="O482" s="239"/>
      <c r="P482" s="239"/>
      <c r="Q482" s="239"/>
      <c r="R482" s="239"/>
      <c r="S482" s="239"/>
      <c r="T482" s="239"/>
      <c r="U482" s="239"/>
      <c r="V482" s="239"/>
      <c r="W482" s="239"/>
      <c r="X482" s="239"/>
      <c r="Y482" s="239"/>
      <c r="Z482" s="239"/>
      <c r="AA482" s="239"/>
      <c r="AB482" s="239"/>
    </row>
    <row r="483" spans="1:28" ht="12.75">
      <c r="A483" s="238"/>
      <c r="B483" s="239"/>
      <c r="C483" s="239"/>
      <c r="D483" s="239"/>
      <c r="E483" s="239"/>
      <c r="F483" s="239"/>
      <c r="G483" s="239"/>
      <c r="H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U483" s="239"/>
      <c r="V483" s="239"/>
      <c r="W483" s="239"/>
      <c r="X483" s="239"/>
      <c r="Y483" s="239"/>
      <c r="Z483" s="239"/>
      <c r="AA483" s="239"/>
      <c r="AB483" s="239"/>
    </row>
    <row r="484" spans="1:28" ht="12.75">
      <c r="A484" s="238"/>
      <c r="B484" s="239"/>
      <c r="C484" s="239"/>
      <c r="D484" s="239"/>
      <c r="E484" s="239"/>
      <c r="F484" s="239"/>
      <c r="G484" s="239"/>
      <c r="H484" s="239"/>
      <c r="I484" s="239"/>
      <c r="J484" s="239"/>
      <c r="K484" s="239"/>
      <c r="L484" s="239"/>
      <c r="M484" s="239"/>
      <c r="N484" s="239"/>
      <c r="O484" s="239"/>
      <c r="P484" s="239"/>
      <c r="Q484" s="239"/>
      <c r="R484" s="239"/>
      <c r="S484" s="239"/>
      <c r="T484" s="239"/>
      <c r="U484" s="239"/>
      <c r="V484" s="239"/>
      <c r="W484" s="239"/>
      <c r="X484" s="239"/>
      <c r="Y484" s="239"/>
      <c r="Z484" s="239"/>
      <c r="AA484" s="239"/>
      <c r="AB484" s="239"/>
    </row>
    <row r="485" spans="1:28" ht="12.75">
      <c r="A485" s="238"/>
      <c r="B485" s="239"/>
      <c r="C485" s="239"/>
      <c r="D485" s="239"/>
      <c r="E485" s="239"/>
      <c r="F485" s="239"/>
      <c r="G485" s="239"/>
      <c r="H485" s="239"/>
      <c r="I485" s="239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9"/>
      <c r="X485" s="239"/>
      <c r="Y485" s="239"/>
      <c r="Z485" s="239"/>
      <c r="AA485" s="239"/>
      <c r="AB485" s="239"/>
    </row>
    <row r="486" spans="1:28" ht="12.75">
      <c r="A486" s="238"/>
      <c r="B486" s="239"/>
      <c r="C486" s="239"/>
      <c r="D486" s="239"/>
      <c r="E486" s="239"/>
      <c r="F486" s="239"/>
      <c r="G486" s="239"/>
      <c r="H486" s="239"/>
      <c r="I486" s="239"/>
      <c r="J486" s="239"/>
      <c r="K486" s="239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39"/>
      <c r="Z486" s="239"/>
      <c r="AA486" s="239"/>
      <c r="AB486" s="239"/>
    </row>
    <row r="487" spans="1:28" ht="12.75">
      <c r="A487" s="238"/>
      <c r="B487" s="239"/>
      <c r="C487" s="239"/>
      <c r="D487" s="239"/>
      <c r="E487" s="239"/>
      <c r="F487" s="239"/>
      <c r="G487" s="239"/>
      <c r="H487" s="239"/>
      <c r="I487" s="239"/>
      <c r="J487" s="239"/>
      <c r="K487" s="239"/>
      <c r="L487" s="239"/>
      <c r="M487" s="239"/>
      <c r="N487" s="239"/>
      <c r="O487" s="239"/>
      <c r="P487" s="239"/>
      <c r="Q487" s="239"/>
      <c r="R487" s="239"/>
      <c r="S487" s="239"/>
      <c r="T487" s="239"/>
      <c r="U487" s="239"/>
      <c r="V487" s="239"/>
      <c r="W487" s="239"/>
      <c r="X487" s="239"/>
      <c r="Y487" s="239"/>
      <c r="Z487" s="239"/>
      <c r="AA487" s="239"/>
      <c r="AB487" s="239"/>
    </row>
    <row r="488" spans="1:28" ht="12.75">
      <c r="A488" s="238"/>
      <c r="B488" s="239"/>
      <c r="C488" s="239"/>
      <c r="D488" s="239"/>
      <c r="E488" s="239"/>
      <c r="F488" s="239"/>
      <c r="G488" s="239"/>
      <c r="H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T488" s="239"/>
      <c r="U488" s="239"/>
      <c r="V488" s="239"/>
      <c r="W488" s="239"/>
      <c r="X488" s="239"/>
      <c r="Y488" s="239"/>
      <c r="Z488" s="239"/>
      <c r="AA488" s="239"/>
      <c r="AB488" s="239"/>
    </row>
    <row r="489" spans="1:28" ht="12.75">
      <c r="A489" s="238"/>
      <c r="B489" s="239"/>
      <c r="C489" s="239"/>
      <c r="D489" s="239"/>
      <c r="E489" s="239"/>
      <c r="F489" s="239"/>
      <c r="G489" s="239"/>
      <c r="H489" s="239"/>
      <c r="I489" s="239"/>
      <c r="J489" s="239"/>
      <c r="K489" s="239"/>
      <c r="L489" s="239"/>
      <c r="M489" s="239"/>
      <c r="N489" s="239"/>
      <c r="O489" s="239"/>
      <c r="P489" s="239"/>
      <c r="Q489" s="239"/>
      <c r="R489" s="239"/>
      <c r="S489" s="239"/>
      <c r="T489" s="239"/>
      <c r="U489" s="239"/>
      <c r="V489" s="239"/>
      <c r="W489" s="239"/>
      <c r="X489" s="239"/>
      <c r="Y489" s="239"/>
      <c r="Z489" s="239"/>
      <c r="AA489" s="239"/>
      <c r="AB489" s="239"/>
    </row>
    <row r="490" spans="1:28" ht="12.75">
      <c r="A490" s="238"/>
      <c r="B490" s="239"/>
      <c r="C490" s="239"/>
      <c r="D490" s="239"/>
      <c r="E490" s="239"/>
      <c r="F490" s="239"/>
      <c r="G490" s="239"/>
      <c r="H490" s="239"/>
      <c r="I490" s="239"/>
      <c r="J490" s="239"/>
      <c r="K490" s="239"/>
      <c r="L490" s="239"/>
      <c r="M490" s="239"/>
      <c r="N490" s="239"/>
      <c r="O490" s="239"/>
      <c r="P490" s="239"/>
      <c r="Q490" s="239"/>
      <c r="R490" s="239"/>
      <c r="S490" s="239"/>
      <c r="T490" s="239"/>
      <c r="U490" s="239"/>
      <c r="V490" s="239"/>
      <c r="W490" s="239"/>
      <c r="X490" s="239"/>
      <c r="Y490" s="239"/>
      <c r="Z490" s="239"/>
      <c r="AA490" s="239"/>
      <c r="AB490" s="239"/>
    </row>
    <row r="491" spans="1:28" ht="12.75">
      <c r="A491" s="238"/>
      <c r="B491" s="239"/>
      <c r="C491" s="239"/>
      <c r="D491" s="239"/>
      <c r="E491" s="239"/>
      <c r="F491" s="239"/>
      <c r="G491" s="239"/>
      <c r="H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  <c r="Z491" s="239"/>
      <c r="AA491" s="239"/>
      <c r="AB491" s="239"/>
    </row>
    <row r="492" spans="1:28" ht="12.75">
      <c r="A492" s="238"/>
      <c r="B492" s="239"/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  <c r="Z492" s="239"/>
      <c r="AA492" s="239"/>
      <c r="AB492" s="239"/>
    </row>
    <row r="493" spans="1:28" ht="12.75">
      <c r="A493" s="238"/>
      <c r="B493" s="239"/>
      <c r="C493" s="239"/>
      <c r="D493" s="239"/>
      <c r="E493" s="239"/>
      <c r="F493" s="239"/>
      <c r="G493" s="239"/>
      <c r="H493" s="239"/>
      <c r="I493" s="239"/>
      <c r="J493" s="239"/>
      <c r="K493" s="239"/>
      <c r="L493" s="239"/>
      <c r="M493" s="239"/>
      <c r="N493" s="239"/>
      <c r="O493" s="239"/>
      <c r="P493" s="239"/>
      <c r="Q493" s="239"/>
      <c r="R493" s="239"/>
      <c r="S493" s="239"/>
      <c r="T493" s="239"/>
      <c r="U493" s="239"/>
      <c r="V493" s="239"/>
      <c r="W493" s="239"/>
      <c r="X493" s="239"/>
      <c r="Y493" s="239"/>
      <c r="Z493" s="239"/>
      <c r="AA493" s="239"/>
      <c r="AB493" s="239"/>
    </row>
    <row r="494" spans="1:28" ht="12.75">
      <c r="A494" s="238"/>
      <c r="B494" s="239"/>
      <c r="C494" s="239"/>
      <c r="D494" s="239"/>
      <c r="E494" s="239"/>
      <c r="F494" s="239"/>
      <c r="G494" s="239"/>
      <c r="H494" s="239"/>
      <c r="I494" s="239"/>
      <c r="J494" s="239"/>
      <c r="K494" s="239"/>
      <c r="L494" s="239"/>
      <c r="M494" s="239"/>
      <c r="N494" s="239"/>
      <c r="O494" s="239"/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  <c r="Z494" s="239"/>
      <c r="AA494" s="239"/>
      <c r="AB494" s="239"/>
    </row>
    <row r="495" spans="1:28" ht="12.75">
      <c r="A495" s="238"/>
      <c r="B495" s="239"/>
      <c r="C495" s="239"/>
      <c r="D495" s="239"/>
      <c r="E495" s="239"/>
      <c r="F495" s="239"/>
      <c r="G495" s="239"/>
      <c r="H495" s="239"/>
      <c r="I495" s="239"/>
      <c r="J495" s="239"/>
      <c r="K495" s="239"/>
      <c r="L495" s="239"/>
      <c r="M495" s="239"/>
      <c r="N495" s="239"/>
      <c r="O495" s="239"/>
      <c r="P495" s="239"/>
      <c r="Q495" s="239"/>
      <c r="R495" s="239"/>
      <c r="S495" s="239"/>
      <c r="T495" s="239"/>
      <c r="U495" s="239"/>
      <c r="V495" s="239"/>
      <c r="W495" s="239"/>
      <c r="X495" s="239"/>
      <c r="Y495" s="239"/>
      <c r="Z495" s="239"/>
      <c r="AA495" s="239"/>
      <c r="AB495" s="239"/>
    </row>
    <row r="496" spans="1:28" ht="12.75">
      <c r="A496" s="238"/>
      <c r="B496" s="239"/>
      <c r="C496" s="239"/>
      <c r="D496" s="239"/>
      <c r="E496" s="239"/>
      <c r="F496" s="239"/>
      <c r="G496" s="239"/>
      <c r="H496" s="239"/>
      <c r="I496" s="239"/>
      <c r="J496" s="239"/>
      <c r="K496" s="239"/>
      <c r="L496" s="239"/>
      <c r="M496" s="239"/>
      <c r="N496" s="239"/>
      <c r="O496" s="239"/>
      <c r="P496" s="239"/>
      <c r="Q496" s="239"/>
      <c r="R496" s="239"/>
      <c r="S496" s="239"/>
      <c r="T496" s="239"/>
      <c r="U496" s="239"/>
      <c r="V496" s="239"/>
      <c r="W496" s="239"/>
      <c r="X496" s="239"/>
      <c r="Y496" s="239"/>
      <c r="Z496" s="239"/>
      <c r="AA496" s="239"/>
      <c r="AB496" s="239"/>
    </row>
    <row r="497" spans="1:28" ht="12.75">
      <c r="A497" s="238"/>
      <c r="B497" s="239"/>
      <c r="C497" s="239"/>
      <c r="D497" s="239"/>
      <c r="E497" s="239"/>
      <c r="F497" s="239"/>
      <c r="G497" s="239"/>
      <c r="H497" s="239"/>
      <c r="I497" s="239"/>
      <c r="J497" s="239"/>
      <c r="K497" s="239"/>
      <c r="L497" s="239"/>
      <c r="M497" s="239"/>
      <c r="N497" s="239"/>
      <c r="O497" s="239"/>
      <c r="P497" s="239"/>
      <c r="Q497" s="239"/>
      <c r="R497" s="239"/>
      <c r="S497" s="239"/>
      <c r="T497" s="239"/>
      <c r="U497" s="239"/>
      <c r="V497" s="239"/>
      <c r="W497" s="239"/>
      <c r="X497" s="239"/>
      <c r="Y497" s="239"/>
      <c r="Z497" s="239"/>
      <c r="AA497" s="239"/>
      <c r="AB497" s="239"/>
    </row>
    <row r="498" spans="1:28" ht="12.75">
      <c r="A498" s="238"/>
      <c r="B498" s="239"/>
      <c r="C498" s="239"/>
      <c r="D498" s="239"/>
      <c r="E498" s="239"/>
      <c r="F498" s="239"/>
      <c r="G498" s="239"/>
      <c r="H498" s="239"/>
      <c r="I498" s="239"/>
      <c r="J498" s="239"/>
      <c r="K498" s="239"/>
      <c r="L498" s="239"/>
      <c r="M498" s="239"/>
      <c r="N498" s="239"/>
      <c r="O498" s="239"/>
      <c r="P498" s="239"/>
      <c r="Q498" s="239"/>
      <c r="R498" s="239"/>
      <c r="S498" s="239"/>
      <c r="T498" s="239"/>
      <c r="U498" s="239"/>
      <c r="V498" s="239"/>
      <c r="W498" s="239"/>
      <c r="X498" s="239"/>
      <c r="Y498" s="239"/>
      <c r="Z498" s="239"/>
      <c r="AA498" s="239"/>
      <c r="AB498" s="239"/>
    </row>
    <row r="499" spans="1:28" ht="12.75">
      <c r="A499" s="238"/>
      <c r="B499" s="239"/>
      <c r="C499" s="239"/>
      <c r="D499" s="239"/>
      <c r="E499" s="239"/>
      <c r="F499" s="239"/>
      <c r="G499" s="239"/>
      <c r="H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T499" s="239"/>
      <c r="U499" s="239"/>
      <c r="V499" s="239"/>
      <c r="W499" s="239"/>
      <c r="X499" s="239"/>
      <c r="Y499" s="239"/>
      <c r="Z499" s="239"/>
      <c r="AA499" s="239"/>
      <c r="AB499" s="239"/>
    </row>
    <row r="500" spans="1:28" ht="12.75">
      <c r="A500" s="238"/>
      <c r="B500" s="239"/>
      <c r="C500" s="239"/>
      <c r="D500" s="239"/>
      <c r="E500" s="239"/>
      <c r="F500" s="239"/>
      <c r="G500" s="239"/>
      <c r="H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T500" s="239"/>
      <c r="U500" s="239"/>
      <c r="V500" s="239"/>
      <c r="W500" s="239"/>
      <c r="X500" s="239"/>
      <c r="Y500" s="239"/>
      <c r="Z500" s="239"/>
      <c r="AA500" s="239"/>
      <c r="AB500" s="239"/>
    </row>
    <row r="501" spans="1:28" ht="12.75">
      <c r="A501" s="238"/>
      <c r="B501" s="239"/>
      <c r="C501" s="239"/>
      <c r="D501" s="239"/>
      <c r="E501" s="239"/>
      <c r="F501" s="239"/>
      <c r="G501" s="239"/>
      <c r="H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T501" s="239"/>
      <c r="U501" s="239"/>
      <c r="V501" s="239"/>
      <c r="W501" s="239"/>
      <c r="X501" s="239"/>
      <c r="Y501" s="239"/>
      <c r="Z501" s="239"/>
      <c r="AA501" s="239"/>
      <c r="AB501" s="239"/>
    </row>
    <row r="502" spans="1:28" ht="12.75">
      <c r="A502" s="238"/>
      <c r="B502" s="239"/>
      <c r="C502" s="239"/>
      <c r="D502" s="239"/>
      <c r="E502" s="239"/>
      <c r="F502" s="239"/>
      <c r="G502" s="239"/>
      <c r="H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T502" s="239"/>
      <c r="U502" s="239"/>
      <c r="V502" s="239"/>
      <c r="W502" s="239"/>
      <c r="X502" s="239"/>
      <c r="Y502" s="239"/>
      <c r="Z502" s="239"/>
      <c r="AA502" s="239"/>
      <c r="AB502" s="239"/>
    </row>
    <row r="503" spans="1:28" ht="12.75">
      <c r="A503" s="238"/>
      <c r="B503" s="239"/>
      <c r="C503" s="239"/>
      <c r="D503" s="239"/>
      <c r="E503" s="239"/>
      <c r="F503" s="239"/>
      <c r="G503" s="239"/>
      <c r="H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T503" s="239"/>
      <c r="U503" s="239"/>
      <c r="V503" s="239"/>
      <c r="W503" s="239"/>
      <c r="X503" s="239"/>
      <c r="Y503" s="239"/>
      <c r="Z503" s="239"/>
      <c r="AA503" s="239"/>
      <c r="AB503" s="239"/>
    </row>
    <row r="504" spans="1:28" ht="12.75">
      <c r="A504" s="238"/>
      <c r="B504" s="239"/>
      <c r="C504" s="239"/>
      <c r="D504" s="239"/>
      <c r="E504" s="239"/>
      <c r="F504" s="239"/>
      <c r="G504" s="239"/>
      <c r="H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T504" s="239"/>
      <c r="U504" s="239"/>
      <c r="V504" s="239"/>
      <c r="W504" s="239"/>
      <c r="X504" s="239"/>
      <c r="Y504" s="239"/>
      <c r="Z504" s="239"/>
      <c r="AA504" s="239"/>
      <c r="AB504" s="239"/>
    </row>
    <row r="505" spans="1:28" ht="12.75">
      <c r="A505" s="238"/>
      <c r="B505" s="239"/>
      <c r="C505" s="239"/>
      <c r="D505" s="239"/>
      <c r="E505" s="239"/>
      <c r="F505" s="239"/>
      <c r="G505" s="239"/>
      <c r="H505" s="239"/>
      <c r="I505" s="239"/>
      <c r="J505" s="239"/>
      <c r="K505" s="239"/>
      <c r="L505" s="239"/>
      <c r="M505" s="239"/>
      <c r="N505" s="239"/>
      <c r="O505" s="239"/>
      <c r="P505" s="239"/>
      <c r="Q505" s="239"/>
      <c r="R505" s="239"/>
      <c r="S505" s="239"/>
      <c r="T505" s="239"/>
      <c r="U505" s="239"/>
      <c r="V505" s="239"/>
      <c r="W505" s="239"/>
      <c r="X505" s="239"/>
      <c r="Y505" s="239"/>
      <c r="Z505" s="239"/>
      <c r="AA505" s="239"/>
      <c r="AB505" s="239"/>
    </row>
    <row r="506" spans="1:28" ht="12.75">
      <c r="A506" s="238"/>
      <c r="B506" s="239"/>
      <c r="C506" s="239"/>
      <c r="D506" s="239"/>
      <c r="E506" s="239"/>
      <c r="F506" s="239"/>
      <c r="G506" s="239"/>
      <c r="H506" s="239"/>
      <c r="I506" s="239"/>
      <c r="J506" s="239"/>
      <c r="K506" s="239"/>
      <c r="L506" s="239"/>
      <c r="M506" s="239"/>
      <c r="N506" s="239"/>
      <c r="O506" s="239"/>
      <c r="P506" s="239"/>
      <c r="Q506" s="239"/>
      <c r="R506" s="239"/>
      <c r="S506" s="239"/>
      <c r="T506" s="239"/>
      <c r="U506" s="239"/>
      <c r="V506" s="239"/>
      <c r="W506" s="239"/>
      <c r="X506" s="239"/>
      <c r="Y506" s="239"/>
      <c r="Z506" s="239"/>
      <c r="AA506" s="239"/>
      <c r="AB506" s="239"/>
    </row>
    <row r="507" spans="1:28" ht="12.75">
      <c r="A507" s="238"/>
      <c r="B507" s="239"/>
      <c r="C507" s="239"/>
      <c r="D507" s="239"/>
      <c r="E507" s="239"/>
      <c r="F507" s="239"/>
      <c r="G507" s="239"/>
      <c r="H507" s="239"/>
      <c r="I507" s="239"/>
      <c r="J507" s="239"/>
      <c r="K507" s="239"/>
      <c r="L507" s="239"/>
      <c r="M507" s="239"/>
      <c r="N507" s="239"/>
      <c r="O507" s="239"/>
      <c r="P507" s="239"/>
      <c r="Q507" s="239"/>
      <c r="R507" s="239"/>
      <c r="S507" s="239"/>
      <c r="T507" s="239"/>
      <c r="U507" s="239"/>
      <c r="V507" s="239"/>
      <c r="W507" s="239"/>
      <c r="X507" s="239"/>
      <c r="Y507" s="239"/>
      <c r="Z507" s="239"/>
      <c r="AA507" s="239"/>
      <c r="AB507" s="239"/>
    </row>
    <row r="508" spans="1:28" ht="12.75">
      <c r="A508" s="238"/>
      <c r="B508" s="239"/>
      <c r="C508" s="239"/>
      <c r="D508" s="239"/>
      <c r="E508" s="239"/>
      <c r="F508" s="239"/>
      <c r="G508" s="239"/>
      <c r="H508" s="239"/>
      <c r="I508" s="239"/>
      <c r="J508" s="239"/>
      <c r="K508" s="239"/>
      <c r="L508" s="239"/>
      <c r="M508" s="239"/>
      <c r="N508" s="239"/>
      <c r="O508" s="239"/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  <c r="Z508" s="239"/>
      <c r="AA508" s="239"/>
      <c r="AB508" s="239"/>
    </row>
    <row r="509" spans="1:28" ht="12.75">
      <c r="A509" s="238"/>
      <c r="B509" s="239"/>
      <c r="C509" s="239"/>
      <c r="D509" s="239"/>
      <c r="E509" s="239"/>
      <c r="F509" s="239"/>
      <c r="G509" s="239"/>
      <c r="H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U509" s="239"/>
      <c r="V509" s="239"/>
      <c r="W509" s="239"/>
      <c r="X509" s="239"/>
      <c r="Y509" s="239"/>
      <c r="Z509" s="239"/>
      <c r="AA509" s="239"/>
      <c r="AB509" s="239"/>
    </row>
    <row r="510" spans="1:28" ht="12.75">
      <c r="A510" s="238"/>
      <c r="B510" s="239"/>
      <c r="C510" s="239"/>
      <c r="D510" s="239"/>
      <c r="E510" s="239"/>
      <c r="F510" s="239"/>
      <c r="G510" s="239"/>
      <c r="H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U510" s="239"/>
      <c r="V510" s="239"/>
      <c r="W510" s="239"/>
      <c r="X510" s="239"/>
      <c r="Y510" s="239"/>
      <c r="Z510" s="239"/>
      <c r="AA510" s="239"/>
      <c r="AB510" s="239"/>
    </row>
    <row r="511" spans="1:28" ht="12.75">
      <c r="A511" s="238"/>
      <c r="B511" s="239"/>
      <c r="C511" s="239"/>
      <c r="D511" s="239"/>
      <c r="E511" s="239"/>
      <c r="F511" s="239"/>
      <c r="G511" s="239"/>
      <c r="H511" s="239"/>
      <c r="I511" s="239"/>
      <c r="J511" s="239"/>
      <c r="K511" s="239"/>
      <c r="L511" s="239"/>
      <c r="M511" s="239"/>
      <c r="N511" s="239"/>
      <c r="O511" s="239"/>
      <c r="P511" s="239"/>
      <c r="Q511" s="239"/>
      <c r="R511" s="239"/>
      <c r="S511" s="239"/>
      <c r="T511" s="239"/>
      <c r="U511" s="239"/>
      <c r="V511" s="239"/>
      <c r="W511" s="239"/>
      <c r="X511" s="239"/>
      <c r="Y511" s="239"/>
      <c r="Z511" s="239"/>
      <c r="AA511" s="239"/>
      <c r="AB511" s="239"/>
    </row>
    <row r="512" spans="1:28" ht="12.75">
      <c r="A512" s="238"/>
      <c r="B512" s="239"/>
      <c r="C512" s="239"/>
      <c r="D512" s="239"/>
      <c r="E512" s="239"/>
      <c r="F512" s="239"/>
      <c r="G512" s="239"/>
      <c r="H512" s="239"/>
      <c r="I512" s="239"/>
      <c r="J512" s="239"/>
      <c r="K512" s="239"/>
      <c r="L512" s="239"/>
      <c r="M512" s="239"/>
      <c r="N512" s="239"/>
      <c r="O512" s="239"/>
      <c r="P512" s="239"/>
      <c r="Q512" s="239"/>
      <c r="R512" s="239"/>
      <c r="S512" s="239"/>
      <c r="T512" s="239"/>
      <c r="U512" s="239"/>
      <c r="V512" s="239"/>
      <c r="W512" s="239"/>
      <c r="X512" s="239"/>
      <c r="Y512" s="239"/>
      <c r="Z512" s="239"/>
      <c r="AA512" s="239"/>
      <c r="AB512" s="239"/>
    </row>
    <row r="513" spans="1:28" ht="12.75">
      <c r="A513" s="238"/>
      <c r="B513" s="239"/>
      <c r="C513" s="239"/>
      <c r="D513" s="239"/>
      <c r="E513" s="239"/>
      <c r="F513" s="239"/>
      <c r="G513" s="239"/>
      <c r="H513" s="239"/>
      <c r="I513" s="239"/>
      <c r="J513" s="239"/>
      <c r="K513" s="239"/>
      <c r="L513" s="239"/>
      <c r="M513" s="239"/>
      <c r="N513" s="239"/>
      <c r="O513" s="239"/>
      <c r="P513" s="239"/>
      <c r="Q513" s="239"/>
      <c r="R513" s="239"/>
      <c r="S513" s="239"/>
      <c r="T513" s="239"/>
      <c r="U513" s="239"/>
      <c r="V513" s="239"/>
      <c r="W513" s="239"/>
      <c r="X513" s="239"/>
      <c r="Y513" s="239"/>
      <c r="Z513" s="239"/>
      <c r="AA513" s="239"/>
      <c r="AB513" s="239"/>
    </row>
    <row r="514" spans="1:28" ht="12.75">
      <c r="A514" s="238"/>
      <c r="B514" s="239"/>
      <c r="C514" s="239"/>
      <c r="D514" s="239"/>
      <c r="E514" s="239"/>
      <c r="F514" s="239"/>
      <c r="G514" s="239"/>
      <c r="H514" s="239"/>
      <c r="I514" s="239"/>
      <c r="J514" s="239"/>
      <c r="K514" s="239"/>
      <c r="L514" s="239"/>
      <c r="M514" s="239"/>
      <c r="N514" s="239"/>
      <c r="O514" s="239"/>
      <c r="P514" s="239"/>
      <c r="Q514" s="239"/>
      <c r="R514" s="239"/>
      <c r="S514" s="239"/>
      <c r="T514" s="239"/>
      <c r="U514" s="239"/>
      <c r="V514" s="239"/>
      <c r="W514" s="239"/>
      <c r="X514" s="239"/>
      <c r="Y514" s="239"/>
      <c r="Z514" s="239"/>
      <c r="AA514" s="239"/>
      <c r="AB514" s="239"/>
    </row>
    <row r="515" spans="1:28" ht="12.75">
      <c r="A515" s="238"/>
      <c r="B515" s="239"/>
      <c r="C515" s="239"/>
      <c r="D515" s="239"/>
      <c r="E515" s="239"/>
      <c r="F515" s="239"/>
      <c r="G515" s="239"/>
      <c r="H515" s="239"/>
      <c r="I515" s="239"/>
      <c r="J515" s="239"/>
      <c r="K515" s="239"/>
      <c r="L515" s="239"/>
      <c r="M515" s="239"/>
      <c r="N515" s="239"/>
      <c r="O515" s="239"/>
      <c r="P515" s="239"/>
      <c r="Q515" s="239"/>
      <c r="R515" s="239"/>
      <c r="S515" s="239"/>
      <c r="T515" s="239"/>
      <c r="U515" s="239"/>
      <c r="V515" s="239"/>
      <c r="W515" s="239"/>
      <c r="X515" s="239"/>
      <c r="Y515" s="239"/>
      <c r="Z515" s="239"/>
      <c r="AA515" s="239"/>
      <c r="AB515" s="239"/>
    </row>
    <row r="516" spans="1:28" ht="12.75">
      <c r="A516" s="238"/>
      <c r="B516" s="239"/>
      <c r="C516" s="239"/>
      <c r="D516" s="239"/>
      <c r="E516" s="239"/>
      <c r="F516" s="239"/>
      <c r="G516" s="239"/>
      <c r="H516" s="239"/>
      <c r="I516" s="239"/>
      <c r="J516" s="239"/>
      <c r="K516" s="239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39"/>
      <c r="X516" s="239"/>
      <c r="Y516" s="239"/>
      <c r="Z516" s="239"/>
      <c r="AA516" s="239"/>
      <c r="AB516" s="239"/>
    </row>
    <row r="517" spans="1:28" ht="12.75">
      <c r="A517" s="238"/>
      <c r="B517" s="239"/>
      <c r="C517" s="239"/>
      <c r="D517" s="239"/>
      <c r="E517" s="239"/>
      <c r="F517" s="239"/>
      <c r="G517" s="239"/>
      <c r="H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T517" s="239"/>
      <c r="U517" s="239"/>
      <c r="V517" s="239"/>
      <c r="W517" s="239"/>
      <c r="X517" s="239"/>
      <c r="Y517" s="239"/>
      <c r="Z517" s="239"/>
      <c r="AA517" s="239"/>
      <c r="AB517" s="239"/>
    </row>
    <row r="518" spans="1:28" ht="12.75">
      <c r="A518" s="238"/>
      <c r="B518" s="239"/>
      <c r="C518" s="239"/>
      <c r="D518" s="239"/>
      <c r="E518" s="239"/>
      <c r="F518" s="239"/>
      <c r="G518" s="239"/>
      <c r="H518" s="239"/>
      <c r="I518" s="239"/>
      <c r="J518" s="239"/>
      <c r="K518" s="239"/>
      <c r="L518" s="239"/>
      <c r="M518" s="239"/>
      <c r="N518" s="239"/>
      <c r="O518" s="239"/>
      <c r="P518" s="239"/>
      <c r="Q518" s="239"/>
      <c r="R518" s="239"/>
      <c r="S518" s="239"/>
      <c r="T518" s="239"/>
      <c r="U518" s="239"/>
      <c r="V518" s="239"/>
      <c r="W518" s="239"/>
      <c r="X518" s="239"/>
      <c r="Y518" s="239"/>
      <c r="Z518" s="239"/>
      <c r="AA518" s="239"/>
      <c r="AB518" s="239"/>
    </row>
    <row r="519" spans="1:28" ht="12.75">
      <c r="A519" s="238"/>
      <c r="B519" s="239"/>
      <c r="C519" s="239"/>
      <c r="D519" s="239"/>
      <c r="E519" s="239"/>
      <c r="F519" s="239"/>
      <c r="G519" s="239"/>
      <c r="H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U519" s="239"/>
      <c r="V519" s="239"/>
      <c r="W519" s="239"/>
      <c r="X519" s="239"/>
      <c r="Y519" s="239"/>
      <c r="Z519" s="239"/>
      <c r="AA519" s="239"/>
      <c r="AB519" s="239"/>
    </row>
    <row r="520" spans="1:28" ht="12.75">
      <c r="A520" s="238"/>
      <c r="B520" s="239"/>
      <c r="C520" s="239"/>
      <c r="D520" s="239"/>
      <c r="E520" s="239"/>
      <c r="F520" s="239"/>
      <c r="G520" s="239"/>
      <c r="H520" s="239"/>
      <c r="I520" s="239"/>
      <c r="J520" s="239"/>
      <c r="K520" s="239"/>
      <c r="L520" s="239"/>
      <c r="M520" s="239"/>
      <c r="N520" s="239"/>
      <c r="O520" s="239"/>
      <c r="P520" s="239"/>
      <c r="Q520" s="239"/>
      <c r="R520" s="239"/>
      <c r="S520" s="239"/>
      <c r="T520" s="239"/>
      <c r="U520" s="239"/>
      <c r="V520" s="239"/>
      <c r="W520" s="239"/>
      <c r="X520" s="239"/>
      <c r="Y520" s="239"/>
      <c r="Z520" s="239"/>
      <c r="AA520" s="239"/>
      <c r="AB520" s="239"/>
    </row>
    <row r="521" spans="1:28" ht="12.75">
      <c r="A521" s="238"/>
      <c r="B521" s="239"/>
      <c r="C521" s="239"/>
      <c r="D521" s="239"/>
      <c r="E521" s="239"/>
      <c r="F521" s="239"/>
      <c r="G521" s="239"/>
      <c r="H521" s="239"/>
      <c r="I521" s="239"/>
      <c r="J521" s="239"/>
      <c r="K521" s="239"/>
      <c r="L521" s="239"/>
      <c r="M521" s="239"/>
      <c r="N521" s="239"/>
      <c r="O521" s="239"/>
      <c r="P521" s="239"/>
      <c r="Q521" s="239"/>
      <c r="R521" s="239"/>
      <c r="S521" s="239"/>
      <c r="T521" s="239"/>
      <c r="U521" s="239"/>
      <c r="V521" s="239"/>
      <c r="W521" s="239"/>
      <c r="X521" s="239"/>
      <c r="Y521" s="239"/>
      <c r="Z521" s="239"/>
      <c r="AA521" s="239"/>
      <c r="AB521" s="239"/>
    </row>
    <row r="522" spans="1:28" ht="12.75">
      <c r="A522" s="238"/>
      <c r="B522" s="239"/>
      <c r="C522" s="239"/>
      <c r="D522" s="239"/>
      <c r="E522" s="239"/>
      <c r="F522" s="239"/>
      <c r="G522" s="239"/>
      <c r="H522" s="239"/>
      <c r="I522" s="239"/>
      <c r="J522" s="239"/>
      <c r="K522" s="239"/>
      <c r="L522" s="239"/>
      <c r="M522" s="239"/>
      <c r="N522" s="239"/>
      <c r="O522" s="239"/>
      <c r="P522" s="239"/>
      <c r="Q522" s="239"/>
      <c r="R522" s="239"/>
      <c r="S522" s="239"/>
      <c r="T522" s="239"/>
      <c r="U522" s="239"/>
      <c r="V522" s="239"/>
      <c r="W522" s="239"/>
      <c r="X522" s="239"/>
      <c r="Y522" s="239"/>
      <c r="Z522" s="239"/>
      <c r="AA522" s="239"/>
      <c r="AB522" s="239"/>
    </row>
    <row r="523" spans="1:28" ht="12.75">
      <c r="A523" s="238"/>
      <c r="B523" s="239"/>
      <c r="C523" s="239"/>
      <c r="D523" s="239"/>
      <c r="E523" s="239"/>
      <c r="F523" s="239"/>
      <c r="G523" s="239"/>
      <c r="H523" s="239"/>
      <c r="I523" s="239"/>
      <c r="J523" s="239"/>
      <c r="K523" s="239"/>
      <c r="L523" s="239"/>
      <c r="M523" s="239"/>
      <c r="N523" s="239"/>
      <c r="O523" s="239"/>
      <c r="P523" s="239"/>
      <c r="Q523" s="239"/>
      <c r="R523" s="239"/>
      <c r="S523" s="239"/>
      <c r="T523" s="239"/>
      <c r="U523" s="239"/>
      <c r="V523" s="239"/>
      <c r="W523" s="239"/>
      <c r="X523" s="239"/>
      <c r="Y523" s="239"/>
      <c r="Z523" s="239"/>
      <c r="AA523" s="239"/>
      <c r="AB523" s="239"/>
    </row>
    <row r="524" spans="1:28" ht="12.75">
      <c r="A524" s="238"/>
      <c r="B524" s="239"/>
      <c r="C524" s="239"/>
      <c r="D524" s="239"/>
      <c r="E524" s="239"/>
      <c r="F524" s="239"/>
      <c r="G524" s="239"/>
      <c r="H524" s="239"/>
      <c r="I524" s="239"/>
      <c r="J524" s="239"/>
      <c r="K524" s="239"/>
      <c r="L524" s="239"/>
      <c r="M524" s="239"/>
      <c r="N524" s="239"/>
      <c r="O524" s="239"/>
      <c r="P524" s="239"/>
      <c r="Q524" s="239"/>
      <c r="R524" s="239"/>
      <c r="S524" s="239"/>
      <c r="T524" s="239"/>
      <c r="U524" s="239"/>
      <c r="V524" s="239"/>
      <c r="W524" s="239"/>
      <c r="X524" s="239"/>
      <c r="Y524" s="239"/>
      <c r="Z524" s="239"/>
      <c r="AA524" s="239"/>
      <c r="AB524" s="239"/>
    </row>
    <row r="525" spans="1:28" ht="12.75">
      <c r="A525" s="238"/>
      <c r="B525" s="239"/>
      <c r="C525" s="239"/>
      <c r="D525" s="239"/>
      <c r="E525" s="239"/>
      <c r="F525" s="239"/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39"/>
      <c r="Y525" s="239"/>
      <c r="Z525" s="239"/>
      <c r="AA525" s="239"/>
      <c r="AB525" s="239"/>
    </row>
    <row r="526" spans="1:28" ht="12.75">
      <c r="A526" s="238"/>
      <c r="B526" s="239"/>
      <c r="C526" s="239"/>
      <c r="D526" s="239"/>
      <c r="E526" s="239"/>
      <c r="F526" s="239"/>
      <c r="G526" s="239"/>
      <c r="H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T526" s="239"/>
      <c r="U526" s="239"/>
      <c r="V526" s="239"/>
      <c r="W526" s="239"/>
      <c r="X526" s="239"/>
      <c r="Y526" s="239"/>
      <c r="Z526" s="239"/>
      <c r="AA526" s="239"/>
      <c r="AB526" s="239"/>
    </row>
    <row r="527" spans="1:28" ht="12.75">
      <c r="A527" s="238"/>
      <c r="B527" s="239"/>
      <c r="C527" s="239"/>
      <c r="D527" s="239"/>
      <c r="E527" s="239"/>
      <c r="F527" s="239"/>
      <c r="G527" s="239"/>
      <c r="H527" s="239"/>
      <c r="I527" s="239"/>
      <c r="J527" s="239"/>
      <c r="K527" s="239"/>
      <c r="L527" s="239"/>
      <c r="M527" s="239"/>
      <c r="N527" s="239"/>
      <c r="O527" s="239"/>
      <c r="P527" s="239"/>
      <c r="Q527" s="239"/>
      <c r="R527" s="239"/>
      <c r="S527" s="239"/>
      <c r="T527" s="239"/>
      <c r="U527" s="239"/>
      <c r="V527" s="239"/>
      <c r="W527" s="239"/>
      <c r="X527" s="239"/>
      <c r="Y527" s="239"/>
      <c r="Z527" s="239"/>
      <c r="AA527" s="239"/>
      <c r="AB527" s="239"/>
    </row>
    <row r="528" spans="1:28" ht="12.75">
      <c r="A528" s="238"/>
      <c r="B528" s="239"/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  <c r="M528" s="239"/>
      <c r="N528" s="239"/>
      <c r="O528" s="239"/>
      <c r="P528" s="239"/>
      <c r="Q528" s="239"/>
      <c r="R528" s="239"/>
      <c r="S528" s="239"/>
      <c r="T528" s="239"/>
      <c r="U528" s="239"/>
      <c r="V528" s="239"/>
      <c r="W528" s="239"/>
      <c r="X528" s="239"/>
      <c r="Y528" s="239"/>
      <c r="Z528" s="239"/>
      <c r="AA528" s="239"/>
      <c r="AB528" s="239"/>
    </row>
    <row r="529" spans="1:28" ht="12.75">
      <c r="A529" s="238"/>
      <c r="B529" s="239"/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39"/>
      <c r="X529" s="239"/>
      <c r="Y529" s="239"/>
      <c r="Z529" s="239"/>
      <c r="AA529" s="239"/>
      <c r="AB529" s="239"/>
    </row>
    <row r="530" spans="1:28" ht="12.75">
      <c r="A530" s="238"/>
      <c r="B530" s="239"/>
      <c r="C530" s="239"/>
      <c r="D530" s="239"/>
      <c r="E530" s="239"/>
      <c r="F530" s="239"/>
      <c r="G530" s="239"/>
      <c r="H530" s="239"/>
      <c r="I530" s="239"/>
      <c r="J530" s="239"/>
      <c r="K530" s="239"/>
      <c r="L530" s="239"/>
      <c r="M530" s="239"/>
      <c r="N530" s="239"/>
      <c r="O530" s="239"/>
      <c r="P530" s="239"/>
      <c r="Q530" s="239"/>
      <c r="R530" s="239"/>
      <c r="S530" s="239"/>
      <c r="T530" s="239"/>
      <c r="U530" s="239"/>
      <c r="V530" s="239"/>
      <c r="W530" s="239"/>
      <c r="X530" s="239"/>
      <c r="Y530" s="239"/>
      <c r="Z530" s="239"/>
      <c r="AA530" s="239"/>
      <c r="AB530" s="239"/>
    </row>
    <row r="531" spans="1:28" ht="12.75">
      <c r="A531" s="238"/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39"/>
      <c r="P531" s="239"/>
      <c r="Q531" s="239"/>
      <c r="R531" s="239"/>
      <c r="S531" s="239"/>
      <c r="T531" s="239"/>
      <c r="U531" s="239"/>
      <c r="V531" s="239"/>
      <c r="W531" s="239"/>
      <c r="X531" s="239"/>
      <c r="Y531" s="239"/>
      <c r="Z531" s="239"/>
      <c r="AA531" s="239"/>
      <c r="AB531" s="239"/>
    </row>
    <row r="532" spans="1:28" ht="12.75">
      <c r="A532" s="238"/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39"/>
      <c r="Q532" s="239"/>
      <c r="R532" s="239"/>
      <c r="S532" s="239"/>
      <c r="T532" s="239"/>
      <c r="U532" s="239"/>
      <c r="V532" s="239"/>
      <c r="W532" s="239"/>
      <c r="X532" s="239"/>
      <c r="Y532" s="239"/>
      <c r="Z532" s="239"/>
      <c r="AA532" s="239"/>
      <c r="AB532" s="239"/>
    </row>
    <row r="533" spans="1:28" ht="12.75">
      <c r="A533" s="238"/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U533" s="239"/>
      <c r="V533" s="239"/>
      <c r="W533" s="239"/>
      <c r="X533" s="239"/>
      <c r="Y533" s="239"/>
      <c r="Z533" s="239"/>
      <c r="AA533" s="239"/>
      <c r="AB533" s="239"/>
    </row>
    <row r="534" spans="1:28" ht="12.75">
      <c r="A534" s="238"/>
      <c r="B534" s="239"/>
      <c r="C534" s="239"/>
      <c r="D534" s="239"/>
      <c r="E534" s="239"/>
      <c r="F534" s="239"/>
      <c r="G534" s="239"/>
      <c r="H534" s="239"/>
      <c r="I534" s="239"/>
      <c r="J534" s="239"/>
      <c r="K534" s="239"/>
      <c r="L534" s="239"/>
      <c r="M534" s="239"/>
      <c r="N534" s="239"/>
      <c r="O534" s="239"/>
      <c r="P534" s="239"/>
      <c r="Q534" s="239"/>
      <c r="R534" s="239"/>
      <c r="S534" s="239"/>
      <c r="T534" s="239"/>
      <c r="U534" s="239"/>
      <c r="V534" s="239"/>
      <c r="W534" s="239"/>
      <c r="X534" s="239"/>
      <c r="Y534" s="239"/>
      <c r="Z534" s="239"/>
      <c r="AA534" s="239"/>
      <c r="AB534" s="239"/>
    </row>
    <row r="535" spans="1:28" ht="12.75">
      <c r="A535" s="238"/>
      <c r="B535" s="239"/>
      <c r="C535" s="239"/>
      <c r="D535" s="239"/>
      <c r="E535" s="239"/>
      <c r="F535" s="239"/>
      <c r="G535" s="239"/>
      <c r="H535" s="239"/>
      <c r="I535" s="239"/>
      <c r="J535" s="239"/>
      <c r="K535" s="239"/>
      <c r="L535" s="239"/>
      <c r="M535" s="239"/>
      <c r="N535" s="239"/>
      <c r="O535" s="239"/>
      <c r="P535" s="239"/>
      <c r="Q535" s="239"/>
      <c r="R535" s="239"/>
      <c r="S535" s="239"/>
      <c r="T535" s="239"/>
      <c r="U535" s="239"/>
      <c r="V535" s="239"/>
      <c r="W535" s="239"/>
      <c r="X535" s="239"/>
      <c r="Y535" s="239"/>
      <c r="Z535" s="239"/>
      <c r="AA535" s="239"/>
      <c r="AB535" s="239"/>
    </row>
    <row r="536" spans="1:28" ht="12.75">
      <c r="A536" s="238"/>
      <c r="B536" s="239"/>
      <c r="C536" s="239"/>
      <c r="D536" s="239"/>
      <c r="E536" s="239"/>
      <c r="F536" s="239"/>
      <c r="G536" s="239"/>
      <c r="H536" s="239"/>
      <c r="I536" s="239"/>
      <c r="J536" s="239"/>
      <c r="K536" s="239"/>
      <c r="L536" s="239"/>
      <c r="M536" s="239"/>
      <c r="N536" s="239"/>
      <c r="O536" s="239"/>
      <c r="P536" s="239"/>
      <c r="Q536" s="239"/>
      <c r="R536" s="239"/>
      <c r="S536" s="239"/>
      <c r="T536" s="239"/>
      <c r="U536" s="239"/>
      <c r="V536" s="239"/>
      <c r="W536" s="239"/>
      <c r="X536" s="239"/>
      <c r="Y536" s="239"/>
      <c r="Z536" s="239"/>
      <c r="AA536" s="239"/>
      <c r="AB536" s="239"/>
    </row>
    <row r="537" spans="1:28" ht="12.75">
      <c r="A537" s="238"/>
      <c r="B537" s="239"/>
      <c r="C537" s="239"/>
      <c r="D537" s="239"/>
      <c r="E537" s="239"/>
      <c r="F537" s="239"/>
      <c r="G537" s="239"/>
      <c r="H537" s="239"/>
      <c r="I537" s="239"/>
      <c r="J537" s="239"/>
      <c r="K537" s="239"/>
      <c r="L537" s="239"/>
      <c r="M537" s="239"/>
      <c r="N537" s="239"/>
      <c r="O537" s="239"/>
      <c r="P537" s="239"/>
      <c r="Q537" s="239"/>
      <c r="R537" s="239"/>
      <c r="S537" s="239"/>
      <c r="T537" s="239"/>
      <c r="U537" s="239"/>
      <c r="V537" s="239"/>
      <c r="W537" s="239"/>
      <c r="X537" s="239"/>
      <c r="Y537" s="239"/>
      <c r="Z537" s="239"/>
      <c r="AA537" s="239"/>
      <c r="AB537" s="239"/>
    </row>
    <row r="538" spans="1:28" ht="12.75">
      <c r="A538" s="238"/>
      <c r="B538" s="239"/>
      <c r="C538" s="239"/>
      <c r="D538" s="239"/>
      <c r="E538" s="239"/>
      <c r="F538" s="239"/>
      <c r="G538" s="239"/>
      <c r="H538" s="239"/>
      <c r="I538" s="239"/>
      <c r="J538" s="239"/>
      <c r="K538" s="239"/>
      <c r="L538" s="239"/>
      <c r="M538" s="239"/>
      <c r="N538" s="239"/>
      <c r="O538" s="239"/>
      <c r="P538" s="239"/>
      <c r="Q538" s="239"/>
      <c r="R538" s="239"/>
      <c r="S538" s="239"/>
      <c r="T538" s="239"/>
      <c r="U538" s="239"/>
      <c r="V538" s="239"/>
      <c r="W538" s="239"/>
      <c r="X538" s="239"/>
      <c r="Y538" s="239"/>
      <c r="Z538" s="239"/>
      <c r="AA538" s="239"/>
      <c r="AB538" s="239"/>
    </row>
    <row r="539" spans="1:28" ht="12.75">
      <c r="A539" s="238"/>
      <c r="B539" s="239"/>
      <c r="C539" s="239"/>
      <c r="D539" s="239"/>
      <c r="E539" s="239"/>
      <c r="F539" s="239"/>
      <c r="G539" s="239"/>
      <c r="H539" s="239"/>
      <c r="I539" s="239"/>
      <c r="J539" s="239"/>
      <c r="K539" s="239"/>
      <c r="L539" s="239"/>
      <c r="M539" s="239"/>
      <c r="N539" s="239"/>
      <c r="O539" s="239"/>
      <c r="P539" s="239"/>
      <c r="Q539" s="239"/>
      <c r="R539" s="239"/>
      <c r="S539" s="239"/>
      <c r="T539" s="239"/>
      <c r="U539" s="239"/>
      <c r="V539" s="239"/>
      <c r="W539" s="239"/>
      <c r="X539" s="239"/>
      <c r="Y539" s="239"/>
      <c r="Z539" s="239"/>
      <c r="AA539" s="239"/>
      <c r="AB539" s="239"/>
    </row>
    <row r="540" spans="1:28" ht="12.75">
      <c r="A540" s="238"/>
      <c r="B540" s="239"/>
      <c r="C540" s="239"/>
      <c r="D540" s="239"/>
      <c r="E540" s="239"/>
      <c r="F540" s="239"/>
      <c r="G540" s="239"/>
      <c r="H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T540" s="239"/>
      <c r="U540" s="239"/>
      <c r="V540" s="239"/>
      <c r="W540" s="239"/>
      <c r="X540" s="239"/>
      <c r="Y540" s="239"/>
      <c r="Z540" s="239"/>
      <c r="AA540" s="239"/>
      <c r="AB540" s="239"/>
    </row>
    <row r="541" spans="1:28" ht="12.75">
      <c r="A541" s="238"/>
      <c r="B541" s="239"/>
      <c r="C541" s="239"/>
      <c r="D541" s="239"/>
      <c r="E541" s="239"/>
      <c r="F541" s="239"/>
      <c r="G541" s="239"/>
      <c r="H541" s="239"/>
      <c r="I541" s="239"/>
      <c r="J541" s="239"/>
      <c r="K541" s="239"/>
      <c r="L541" s="239"/>
      <c r="M541" s="239"/>
      <c r="N541" s="239"/>
      <c r="O541" s="239"/>
      <c r="P541" s="239"/>
      <c r="Q541" s="239"/>
      <c r="R541" s="239"/>
      <c r="S541" s="239"/>
      <c r="T541" s="239"/>
      <c r="U541" s="239"/>
      <c r="V541" s="239"/>
      <c r="W541" s="239"/>
      <c r="X541" s="239"/>
      <c r="Y541" s="239"/>
      <c r="Z541" s="239"/>
      <c r="AA541" s="239"/>
      <c r="AB541" s="239"/>
    </row>
    <row r="542" spans="1:28" ht="12.75">
      <c r="A542" s="238"/>
      <c r="B542" s="239"/>
      <c r="C542" s="239"/>
      <c r="D542" s="239"/>
      <c r="E542" s="239"/>
      <c r="F542" s="239"/>
      <c r="G542" s="239"/>
      <c r="H542" s="239"/>
      <c r="I542" s="239"/>
      <c r="J542" s="239"/>
      <c r="K542" s="239"/>
      <c r="L542" s="239"/>
      <c r="M542" s="239"/>
      <c r="N542" s="239"/>
      <c r="O542" s="239"/>
      <c r="P542" s="239"/>
      <c r="Q542" s="239"/>
      <c r="R542" s="239"/>
      <c r="S542" s="239"/>
      <c r="T542" s="239"/>
      <c r="U542" s="239"/>
      <c r="V542" s="239"/>
      <c r="W542" s="239"/>
      <c r="X542" s="239"/>
      <c r="Y542" s="239"/>
      <c r="Z542" s="239"/>
      <c r="AA542" s="239"/>
      <c r="AB542" s="239"/>
    </row>
    <row r="543" spans="1:28" ht="12.75">
      <c r="A543" s="238"/>
      <c r="B543" s="239"/>
      <c r="C543" s="239"/>
      <c r="D543" s="239"/>
      <c r="E543" s="239"/>
      <c r="F543" s="239"/>
      <c r="G543" s="239"/>
      <c r="H543" s="239"/>
      <c r="I543" s="239"/>
      <c r="J543" s="239"/>
      <c r="K543" s="239"/>
      <c r="L543" s="239"/>
      <c r="M543" s="239"/>
      <c r="N543" s="239"/>
      <c r="O543" s="239"/>
      <c r="P543" s="239"/>
      <c r="Q543" s="239"/>
      <c r="R543" s="239"/>
      <c r="S543" s="239"/>
      <c r="T543" s="239"/>
      <c r="U543" s="239"/>
      <c r="V543" s="239"/>
      <c r="W543" s="239"/>
      <c r="X543" s="239"/>
      <c r="Y543" s="239"/>
      <c r="Z543" s="239"/>
      <c r="AA543" s="239"/>
      <c r="AB543" s="239"/>
    </row>
    <row r="544" spans="1:28" ht="12.75">
      <c r="A544" s="238"/>
      <c r="B544" s="239"/>
      <c r="C544" s="239"/>
      <c r="D544" s="239"/>
      <c r="E544" s="239"/>
      <c r="F544" s="239"/>
      <c r="G544" s="239"/>
      <c r="H544" s="239"/>
      <c r="I544" s="239"/>
      <c r="J544" s="239"/>
      <c r="K544" s="239"/>
      <c r="L544" s="239"/>
      <c r="M544" s="239"/>
      <c r="N544" s="239"/>
      <c r="O544" s="239"/>
      <c r="P544" s="239"/>
      <c r="Q544" s="239"/>
      <c r="R544" s="239"/>
      <c r="S544" s="239"/>
      <c r="T544" s="239"/>
      <c r="U544" s="239"/>
      <c r="V544" s="239"/>
      <c r="W544" s="239"/>
      <c r="X544" s="239"/>
      <c r="Y544" s="239"/>
      <c r="Z544" s="239"/>
      <c r="AA544" s="239"/>
      <c r="AB544" s="239"/>
    </row>
    <row r="545" spans="1:28" ht="12.75">
      <c r="A545" s="238"/>
      <c r="B545" s="239"/>
      <c r="C545" s="239"/>
      <c r="D545" s="239"/>
      <c r="E545" s="239"/>
      <c r="F545" s="239"/>
      <c r="G545" s="239"/>
      <c r="H545" s="239"/>
      <c r="I545" s="239"/>
      <c r="J545" s="239"/>
      <c r="K545" s="239"/>
      <c r="L545" s="239"/>
      <c r="M545" s="239"/>
      <c r="N545" s="239"/>
      <c r="O545" s="239"/>
      <c r="P545" s="239"/>
      <c r="Q545" s="239"/>
      <c r="R545" s="239"/>
      <c r="S545" s="239"/>
      <c r="T545" s="239"/>
      <c r="U545" s="239"/>
      <c r="V545" s="239"/>
      <c r="W545" s="239"/>
      <c r="X545" s="239"/>
      <c r="Y545" s="239"/>
      <c r="Z545" s="239"/>
      <c r="AA545" s="239"/>
      <c r="AB545" s="239"/>
    </row>
    <row r="546" spans="1:28" ht="12.75">
      <c r="A546" s="238"/>
      <c r="B546" s="239"/>
      <c r="C546" s="239"/>
      <c r="D546" s="239"/>
      <c r="E546" s="239"/>
      <c r="F546" s="239"/>
      <c r="G546" s="239"/>
      <c r="H546" s="239"/>
      <c r="I546" s="239"/>
      <c r="J546" s="239"/>
      <c r="K546" s="239"/>
      <c r="L546" s="239"/>
      <c r="M546" s="239"/>
      <c r="N546" s="239"/>
      <c r="O546" s="239"/>
      <c r="P546" s="239"/>
      <c r="Q546" s="239"/>
      <c r="R546" s="239"/>
      <c r="S546" s="239"/>
      <c r="T546" s="239"/>
      <c r="U546" s="239"/>
      <c r="V546" s="239"/>
      <c r="W546" s="239"/>
      <c r="X546" s="239"/>
      <c r="Y546" s="239"/>
      <c r="Z546" s="239"/>
      <c r="AA546" s="239"/>
      <c r="AB546" s="239"/>
    </row>
    <row r="547" spans="1:28" ht="12.75">
      <c r="A547" s="238"/>
      <c r="B547" s="239"/>
      <c r="C547" s="239"/>
      <c r="D547" s="239"/>
      <c r="E547" s="239"/>
      <c r="F547" s="239"/>
      <c r="G547" s="239"/>
      <c r="H547" s="239"/>
      <c r="I547" s="239"/>
      <c r="J547" s="239"/>
      <c r="K547" s="239"/>
      <c r="L547" s="239"/>
      <c r="M547" s="239"/>
      <c r="N547" s="239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  <c r="Z547" s="239"/>
      <c r="AA547" s="239"/>
      <c r="AB547" s="239"/>
    </row>
    <row r="548" spans="1:28" ht="12.75">
      <c r="A548" s="238"/>
      <c r="B548" s="239"/>
      <c r="C548" s="239"/>
      <c r="D548" s="239"/>
      <c r="E548" s="239"/>
      <c r="F548" s="239"/>
      <c r="G548" s="239"/>
      <c r="H548" s="239"/>
      <c r="I548" s="239"/>
      <c r="J548" s="239"/>
      <c r="K548" s="239"/>
      <c r="L548" s="239"/>
      <c r="M548" s="239"/>
      <c r="N548" s="239"/>
      <c r="O548" s="239"/>
      <c r="P548" s="239"/>
      <c r="Q548" s="239"/>
      <c r="R548" s="239"/>
      <c r="S548" s="239"/>
      <c r="T548" s="239"/>
      <c r="U548" s="239"/>
      <c r="V548" s="239"/>
      <c r="W548" s="239"/>
      <c r="X548" s="239"/>
      <c r="Y548" s="239"/>
      <c r="Z548" s="239"/>
      <c r="AA548" s="239"/>
      <c r="AB548" s="239"/>
    </row>
    <row r="549" spans="1:28" ht="12.75">
      <c r="A549" s="238"/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39"/>
      <c r="M549" s="239"/>
      <c r="N549" s="239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  <c r="Z549" s="239"/>
      <c r="AA549" s="239"/>
      <c r="AB549" s="239"/>
    </row>
    <row r="550" spans="1:28" ht="12.75">
      <c r="A550" s="238"/>
      <c r="B550" s="239"/>
      <c r="C550" s="239"/>
      <c r="D550" s="239"/>
      <c r="E550" s="239"/>
      <c r="F550" s="239"/>
      <c r="G550" s="239"/>
      <c r="H550" s="239"/>
      <c r="I550" s="239"/>
      <c r="J550" s="239"/>
      <c r="K550" s="239"/>
      <c r="L550" s="239"/>
      <c r="M550" s="239"/>
      <c r="N550" s="239"/>
      <c r="O550" s="239"/>
      <c r="P550" s="239"/>
      <c r="Q550" s="239"/>
      <c r="R550" s="239"/>
      <c r="S550" s="239"/>
      <c r="T550" s="239"/>
      <c r="U550" s="239"/>
      <c r="V550" s="239"/>
      <c r="W550" s="239"/>
      <c r="X550" s="239"/>
      <c r="Y550" s="239"/>
      <c r="Z550" s="239"/>
      <c r="AA550" s="239"/>
      <c r="AB550" s="239"/>
    </row>
    <row r="551" spans="1:28" ht="12.75">
      <c r="A551" s="238"/>
      <c r="B551" s="239"/>
      <c r="C551" s="239"/>
      <c r="D551" s="239"/>
      <c r="E551" s="239"/>
      <c r="F551" s="239"/>
      <c r="G551" s="239"/>
      <c r="H551" s="239"/>
      <c r="I551" s="239"/>
      <c r="J551" s="239"/>
      <c r="K551" s="239"/>
      <c r="L551" s="239"/>
      <c r="M551" s="239"/>
      <c r="N551" s="239"/>
      <c r="O551" s="239"/>
      <c r="P551" s="239"/>
      <c r="Q551" s="239"/>
      <c r="R551" s="239"/>
      <c r="S551" s="239"/>
      <c r="T551" s="239"/>
      <c r="U551" s="239"/>
      <c r="V551" s="239"/>
      <c r="W551" s="239"/>
      <c r="X551" s="239"/>
      <c r="Y551" s="239"/>
      <c r="Z551" s="239"/>
      <c r="AA551" s="239"/>
      <c r="AB551" s="239"/>
    </row>
    <row r="552" spans="1:28" ht="12.75">
      <c r="A552" s="238"/>
      <c r="B552" s="239"/>
      <c r="C552" s="239"/>
      <c r="D552" s="239"/>
      <c r="E552" s="239"/>
      <c r="F552" s="239"/>
      <c r="G552" s="239"/>
      <c r="H552" s="239"/>
      <c r="I552" s="239"/>
      <c r="J552" s="239"/>
      <c r="K552" s="239"/>
      <c r="L552" s="239"/>
      <c r="M552" s="239"/>
      <c r="N552" s="239"/>
      <c r="O552" s="239"/>
      <c r="P552" s="239"/>
      <c r="Q552" s="239"/>
      <c r="R552" s="239"/>
      <c r="S552" s="239"/>
      <c r="T552" s="239"/>
      <c r="U552" s="239"/>
      <c r="V552" s="239"/>
      <c r="W552" s="239"/>
      <c r="X552" s="239"/>
      <c r="Y552" s="239"/>
      <c r="Z552" s="239"/>
      <c r="AA552" s="239"/>
      <c r="AB552" s="239"/>
    </row>
    <row r="553" spans="1:28" ht="12.75">
      <c r="A553" s="238"/>
      <c r="B553" s="239"/>
      <c r="C553" s="239"/>
      <c r="D553" s="239"/>
      <c r="E553" s="239"/>
      <c r="F553" s="239"/>
      <c r="G553" s="239"/>
      <c r="H553" s="239"/>
      <c r="I553" s="239"/>
      <c r="J553" s="239"/>
      <c r="K553" s="239"/>
      <c r="L553" s="239"/>
      <c r="M553" s="239"/>
      <c r="N553" s="239"/>
      <c r="O553" s="239"/>
      <c r="P553" s="239"/>
      <c r="Q553" s="239"/>
      <c r="R553" s="239"/>
      <c r="S553" s="239"/>
      <c r="T553" s="239"/>
      <c r="U553" s="239"/>
      <c r="V553" s="239"/>
      <c r="W553" s="239"/>
      <c r="X553" s="239"/>
      <c r="Y553" s="239"/>
      <c r="Z553" s="239"/>
      <c r="AA553" s="239"/>
      <c r="AB553" s="239"/>
    </row>
    <row r="554" spans="1:28" ht="12.75">
      <c r="A554" s="238"/>
      <c r="B554" s="239"/>
      <c r="C554" s="239"/>
      <c r="D554" s="239"/>
      <c r="E554" s="239"/>
      <c r="F554" s="239"/>
      <c r="G554" s="239"/>
      <c r="H554" s="239"/>
      <c r="I554" s="239"/>
      <c r="J554" s="239"/>
      <c r="K554" s="239"/>
      <c r="L554" s="239"/>
      <c r="M554" s="239"/>
      <c r="N554" s="239"/>
      <c r="O554" s="239"/>
      <c r="P554" s="239"/>
      <c r="Q554" s="239"/>
      <c r="R554" s="239"/>
      <c r="S554" s="239"/>
      <c r="T554" s="239"/>
      <c r="U554" s="239"/>
      <c r="V554" s="239"/>
      <c r="W554" s="239"/>
      <c r="X554" s="239"/>
      <c r="Y554" s="239"/>
      <c r="Z554" s="239"/>
      <c r="AA554" s="239"/>
      <c r="AB554" s="239"/>
    </row>
    <row r="555" spans="1:28" ht="12.75">
      <c r="A555" s="238"/>
      <c r="B555" s="239"/>
      <c r="C555" s="239"/>
      <c r="D555" s="239"/>
      <c r="E555" s="239"/>
      <c r="F555" s="239"/>
      <c r="G555" s="239"/>
      <c r="H555" s="239"/>
      <c r="I555" s="239"/>
      <c r="J555" s="239"/>
      <c r="K555" s="239"/>
      <c r="L555" s="239"/>
      <c r="M555" s="239"/>
      <c r="N555" s="239"/>
      <c r="O555" s="239"/>
      <c r="P555" s="239"/>
      <c r="Q555" s="239"/>
      <c r="R555" s="239"/>
      <c r="S555" s="239"/>
      <c r="T555" s="239"/>
      <c r="U555" s="239"/>
      <c r="V555" s="239"/>
      <c r="W555" s="239"/>
      <c r="X555" s="239"/>
      <c r="Y555" s="239"/>
      <c r="Z555" s="239"/>
      <c r="AA555" s="239"/>
      <c r="AB555" s="239"/>
    </row>
    <row r="556" spans="1:28" ht="12.75">
      <c r="A556" s="238"/>
      <c r="B556" s="239"/>
      <c r="C556" s="239"/>
      <c r="D556" s="239"/>
      <c r="E556" s="239"/>
      <c r="F556" s="239"/>
      <c r="G556" s="239"/>
      <c r="H556" s="239"/>
      <c r="I556" s="239"/>
      <c r="J556" s="239"/>
      <c r="K556" s="239"/>
      <c r="L556" s="239"/>
      <c r="M556" s="239"/>
      <c r="N556" s="239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  <c r="Z556" s="239"/>
      <c r="AA556" s="239"/>
      <c r="AB556" s="239"/>
    </row>
    <row r="557" spans="1:28" ht="12.75">
      <c r="A557" s="238"/>
      <c r="B557" s="239"/>
      <c r="C557" s="239"/>
      <c r="D557" s="239"/>
      <c r="E557" s="239"/>
      <c r="F557" s="239"/>
      <c r="G557" s="239"/>
      <c r="H557" s="239"/>
      <c r="I557" s="239"/>
      <c r="J557" s="239"/>
      <c r="K557" s="239"/>
      <c r="L557" s="239"/>
      <c r="M557" s="239"/>
      <c r="N557" s="239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  <c r="Z557" s="239"/>
      <c r="AA557" s="239"/>
      <c r="AB557" s="239"/>
    </row>
    <row r="558" spans="1:28" ht="12.75">
      <c r="A558" s="238"/>
      <c r="B558" s="239"/>
      <c r="C558" s="239"/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39"/>
      <c r="P558" s="239"/>
      <c r="Q558" s="239"/>
      <c r="R558" s="239"/>
      <c r="S558" s="239"/>
      <c r="T558" s="239"/>
      <c r="U558" s="239"/>
      <c r="V558" s="239"/>
      <c r="W558" s="239"/>
      <c r="X558" s="239"/>
      <c r="Y558" s="239"/>
      <c r="Z558" s="239"/>
      <c r="AA558" s="239"/>
      <c r="AB558" s="239"/>
    </row>
    <row r="559" spans="1:28" ht="12.75">
      <c r="A559" s="238"/>
      <c r="B559" s="239"/>
      <c r="C559" s="239"/>
      <c r="D559" s="239"/>
      <c r="E559" s="239"/>
      <c r="F559" s="239"/>
      <c r="G559" s="239"/>
      <c r="H559" s="239"/>
      <c r="I559" s="239"/>
      <c r="J559" s="239"/>
      <c r="K559" s="239"/>
      <c r="L559" s="239"/>
      <c r="M559" s="239"/>
      <c r="N559" s="239"/>
      <c r="O559" s="239"/>
      <c r="P559" s="239"/>
      <c r="Q559" s="239"/>
      <c r="R559" s="239"/>
      <c r="S559" s="239"/>
      <c r="T559" s="239"/>
      <c r="U559" s="239"/>
      <c r="V559" s="239"/>
      <c r="W559" s="239"/>
      <c r="X559" s="239"/>
      <c r="Y559" s="239"/>
      <c r="Z559" s="239"/>
      <c r="AA559" s="239"/>
      <c r="AB559" s="239"/>
    </row>
    <row r="560" spans="1:28" ht="12.75">
      <c r="A560" s="238"/>
      <c r="B560" s="239"/>
      <c r="C560" s="239"/>
      <c r="D560" s="239"/>
      <c r="E560" s="239"/>
      <c r="F560" s="239"/>
      <c r="G560" s="239"/>
      <c r="H560" s="239"/>
      <c r="I560" s="239"/>
      <c r="J560" s="239"/>
      <c r="K560" s="239"/>
      <c r="L560" s="239"/>
      <c r="M560" s="239"/>
      <c r="N560" s="239"/>
      <c r="O560" s="239"/>
      <c r="P560" s="239"/>
      <c r="Q560" s="239"/>
      <c r="R560" s="239"/>
      <c r="S560" s="239"/>
      <c r="T560" s="239"/>
      <c r="U560" s="239"/>
      <c r="V560" s="239"/>
      <c r="W560" s="239"/>
      <c r="X560" s="239"/>
      <c r="Y560" s="239"/>
      <c r="Z560" s="239"/>
      <c r="AA560" s="239"/>
      <c r="AB560" s="239"/>
    </row>
    <row r="561" spans="1:28" ht="12.75">
      <c r="A561" s="238"/>
      <c r="B561" s="239"/>
      <c r="C561" s="239"/>
      <c r="D561" s="239"/>
      <c r="E561" s="239"/>
      <c r="F561" s="239"/>
      <c r="G561" s="239"/>
      <c r="H561" s="239"/>
      <c r="I561" s="239"/>
      <c r="J561" s="239"/>
      <c r="K561" s="239"/>
      <c r="L561" s="239"/>
      <c r="M561" s="239"/>
      <c r="N561" s="239"/>
      <c r="O561" s="239"/>
      <c r="P561" s="239"/>
      <c r="Q561" s="239"/>
      <c r="R561" s="239"/>
      <c r="S561" s="239"/>
      <c r="T561" s="239"/>
      <c r="U561" s="239"/>
      <c r="V561" s="239"/>
      <c r="W561" s="239"/>
      <c r="X561" s="239"/>
      <c r="Y561" s="239"/>
      <c r="Z561" s="239"/>
      <c r="AA561" s="239"/>
      <c r="AB561" s="239"/>
    </row>
    <row r="562" spans="1:28" ht="12.75">
      <c r="A562" s="238"/>
      <c r="B562" s="239"/>
      <c r="C562" s="239"/>
      <c r="D562" s="239"/>
      <c r="E562" s="239"/>
      <c r="F562" s="239"/>
      <c r="G562" s="239"/>
      <c r="H562" s="239"/>
      <c r="I562" s="239"/>
      <c r="J562" s="239"/>
      <c r="K562" s="239"/>
      <c r="L562" s="239"/>
      <c r="M562" s="239"/>
      <c r="N562" s="239"/>
      <c r="O562" s="239"/>
      <c r="P562" s="239"/>
      <c r="Q562" s="239"/>
      <c r="R562" s="239"/>
      <c r="S562" s="239"/>
      <c r="T562" s="239"/>
      <c r="U562" s="239"/>
      <c r="V562" s="239"/>
      <c r="W562" s="239"/>
      <c r="X562" s="239"/>
      <c r="Y562" s="239"/>
      <c r="Z562" s="239"/>
      <c r="AA562" s="239"/>
      <c r="AB562" s="239"/>
    </row>
    <row r="563" spans="1:28" ht="12.75">
      <c r="A563" s="238"/>
      <c r="B563" s="239"/>
      <c r="C563" s="239"/>
      <c r="D563" s="239"/>
      <c r="E563" s="239"/>
      <c r="F563" s="239"/>
      <c r="G563" s="239"/>
      <c r="H563" s="239"/>
      <c r="I563" s="239"/>
      <c r="J563" s="239"/>
      <c r="K563" s="239"/>
      <c r="L563" s="239"/>
      <c r="M563" s="239"/>
      <c r="N563" s="239"/>
      <c r="O563" s="239"/>
      <c r="P563" s="239"/>
      <c r="Q563" s="239"/>
      <c r="R563" s="239"/>
      <c r="S563" s="239"/>
      <c r="T563" s="239"/>
      <c r="U563" s="239"/>
      <c r="V563" s="239"/>
      <c r="W563" s="239"/>
      <c r="X563" s="239"/>
      <c r="Y563" s="239"/>
      <c r="Z563" s="239"/>
      <c r="AA563" s="239"/>
      <c r="AB563" s="239"/>
    </row>
    <row r="564" spans="1:28" ht="12.75">
      <c r="A564" s="238"/>
      <c r="B564" s="239"/>
      <c r="C564" s="239"/>
      <c r="D564" s="239"/>
      <c r="E564" s="239"/>
      <c r="F564" s="239"/>
      <c r="G564" s="239"/>
      <c r="H564" s="239"/>
      <c r="I564" s="239"/>
      <c r="J564" s="239"/>
      <c r="K564" s="239"/>
      <c r="L564" s="239"/>
      <c r="M564" s="239"/>
      <c r="N564" s="239"/>
      <c r="O564" s="239"/>
      <c r="P564" s="239"/>
      <c r="Q564" s="239"/>
      <c r="R564" s="239"/>
      <c r="S564" s="239"/>
      <c r="T564" s="239"/>
      <c r="U564" s="239"/>
      <c r="V564" s="239"/>
      <c r="W564" s="239"/>
      <c r="X564" s="239"/>
      <c r="Y564" s="239"/>
      <c r="Z564" s="239"/>
      <c r="AA564" s="239"/>
      <c r="AB564" s="239"/>
    </row>
    <row r="565" spans="1:28" ht="12.75">
      <c r="A565" s="238"/>
      <c r="B565" s="239"/>
      <c r="C565" s="239"/>
      <c r="D565" s="239"/>
      <c r="E565" s="239"/>
      <c r="F565" s="239"/>
      <c r="G565" s="239"/>
      <c r="H565" s="239"/>
      <c r="I565" s="239"/>
      <c r="J565" s="239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39"/>
      <c r="Y565" s="239"/>
      <c r="Z565" s="239"/>
      <c r="AA565" s="239"/>
      <c r="AB565" s="239"/>
    </row>
    <row r="566" spans="1:28" ht="12.75">
      <c r="A566" s="238"/>
      <c r="B566" s="239"/>
      <c r="C566" s="239"/>
      <c r="D566" s="239"/>
      <c r="E566" s="239"/>
      <c r="F566" s="239"/>
      <c r="G566" s="239"/>
      <c r="H566" s="239"/>
      <c r="I566" s="239"/>
      <c r="J566" s="239"/>
      <c r="K566" s="239"/>
      <c r="L566" s="239"/>
      <c r="M566" s="239"/>
      <c r="N566" s="239"/>
      <c r="O566" s="239"/>
      <c r="P566" s="239"/>
      <c r="Q566" s="239"/>
      <c r="R566" s="239"/>
      <c r="S566" s="239"/>
      <c r="T566" s="239"/>
      <c r="U566" s="239"/>
      <c r="V566" s="239"/>
      <c r="W566" s="239"/>
      <c r="X566" s="239"/>
      <c r="Y566" s="239"/>
      <c r="Z566" s="239"/>
      <c r="AA566" s="239"/>
      <c r="AB566" s="239"/>
    </row>
    <row r="567" spans="1:28" ht="12.75">
      <c r="A567" s="238"/>
      <c r="B567" s="239"/>
      <c r="C567" s="239"/>
      <c r="D567" s="239"/>
      <c r="E567" s="239"/>
      <c r="F567" s="239"/>
      <c r="G567" s="239"/>
      <c r="H567" s="239"/>
      <c r="I567" s="239"/>
      <c r="J567" s="239"/>
      <c r="K567" s="239"/>
      <c r="L567" s="239"/>
      <c r="M567" s="239"/>
      <c r="N567" s="239"/>
      <c r="O567" s="239"/>
      <c r="P567" s="239"/>
      <c r="Q567" s="239"/>
      <c r="R567" s="239"/>
      <c r="S567" s="239"/>
      <c r="T567" s="239"/>
      <c r="U567" s="239"/>
      <c r="V567" s="239"/>
      <c r="W567" s="239"/>
      <c r="X567" s="239"/>
      <c r="Y567" s="239"/>
      <c r="Z567" s="239"/>
      <c r="AA567" s="239"/>
      <c r="AB567" s="239"/>
    </row>
    <row r="568" spans="1:28" ht="12.75">
      <c r="A568" s="238"/>
      <c r="B568" s="239"/>
      <c r="C568" s="239"/>
      <c r="D568" s="239"/>
      <c r="E568" s="239"/>
      <c r="F568" s="239"/>
      <c r="G568" s="239"/>
      <c r="H568" s="239"/>
      <c r="I568" s="239"/>
      <c r="J568" s="239"/>
      <c r="K568" s="239"/>
      <c r="L568" s="239"/>
      <c r="M568" s="239"/>
      <c r="N568" s="239"/>
      <c r="O568" s="239"/>
      <c r="P568" s="239"/>
      <c r="Q568" s="239"/>
      <c r="R568" s="239"/>
      <c r="S568" s="239"/>
      <c r="T568" s="239"/>
      <c r="U568" s="239"/>
      <c r="V568" s="239"/>
      <c r="W568" s="239"/>
      <c r="X568" s="239"/>
      <c r="Y568" s="239"/>
      <c r="Z568" s="239"/>
      <c r="AA568" s="239"/>
      <c r="AB568" s="239"/>
    </row>
    <row r="569" spans="1:28" ht="12.75">
      <c r="A569" s="238"/>
      <c r="B569" s="239"/>
      <c r="C569" s="239"/>
      <c r="D569" s="239"/>
      <c r="E569" s="239"/>
      <c r="F569" s="239"/>
      <c r="G569" s="239"/>
      <c r="H569" s="239"/>
      <c r="I569" s="239"/>
      <c r="J569" s="239"/>
      <c r="K569" s="239"/>
      <c r="L569" s="239"/>
      <c r="M569" s="239"/>
      <c r="N569" s="239"/>
      <c r="O569" s="239"/>
      <c r="P569" s="239"/>
      <c r="Q569" s="239"/>
      <c r="R569" s="239"/>
      <c r="S569" s="239"/>
      <c r="T569" s="239"/>
      <c r="U569" s="239"/>
      <c r="V569" s="239"/>
      <c r="W569" s="239"/>
      <c r="X569" s="239"/>
      <c r="Y569" s="239"/>
      <c r="Z569" s="239"/>
      <c r="AA569" s="239"/>
      <c r="AB569" s="239"/>
    </row>
    <row r="570" spans="1:28" ht="12.75">
      <c r="A570" s="238"/>
      <c r="B570" s="239"/>
      <c r="C570" s="239"/>
      <c r="D570" s="239"/>
      <c r="E570" s="239"/>
      <c r="F570" s="239"/>
      <c r="G570" s="239"/>
      <c r="H570" s="239"/>
      <c r="I570" s="239"/>
      <c r="J570" s="239"/>
      <c r="K570" s="239"/>
      <c r="L570" s="239"/>
      <c r="M570" s="239"/>
      <c r="N570" s="239"/>
      <c r="O570" s="239"/>
      <c r="P570" s="239"/>
      <c r="Q570" s="239"/>
      <c r="R570" s="239"/>
      <c r="S570" s="239"/>
      <c r="T570" s="239"/>
      <c r="U570" s="239"/>
      <c r="V570" s="239"/>
      <c r="W570" s="239"/>
      <c r="X570" s="239"/>
      <c r="Y570" s="239"/>
      <c r="Z570" s="239"/>
      <c r="AA570" s="239"/>
      <c r="AB570" s="239"/>
    </row>
    <row r="571" spans="1:28" ht="12.75">
      <c r="A571" s="238"/>
      <c r="B571" s="239"/>
      <c r="C571" s="239"/>
      <c r="D571" s="239"/>
      <c r="E571" s="239"/>
      <c r="F571" s="239"/>
      <c r="G571" s="239"/>
      <c r="H571" s="239"/>
      <c r="I571" s="239"/>
      <c r="J571" s="239"/>
      <c r="K571" s="239"/>
      <c r="L571" s="239"/>
      <c r="M571" s="239"/>
      <c r="N571" s="239"/>
      <c r="O571" s="239"/>
      <c r="P571" s="239"/>
      <c r="Q571" s="239"/>
      <c r="R571" s="239"/>
      <c r="S571" s="239"/>
      <c r="T571" s="239"/>
      <c r="U571" s="239"/>
      <c r="V571" s="239"/>
      <c r="W571" s="239"/>
      <c r="X571" s="239"/>
      <c r="Y571" s="239"/>
      <c r="Z571" s="239"/>
      <c r="AA571" s="239"/>
      <c r="AB571" s="239"/>
    </row>
    <row r="572" spans="1:28" ht="12.75">
      <c r="A572" s="238"/>
      <c r="B572" s="239"/>
      <c r="C572" s="239"/>
      <c r="D572" s="239"/>
      <c r="E572" s="239"/>
      <c r="F572" s="239"/>
      <c r="G572" s="239"/>
      <c r="H572" s="239"/>
      <c r="I572" s="239"/>
      <c r="J572" s="239"/>
      <c r="K572" s="239"/>
      <c r="L572" s="239"/>
      <c r="M572" s="239"/>
      <c r="N572" s="239"/>
      <c r="O572" s="239"/>
      <c r="P572" s="239"/>
      <c r="Q572" s="239"/>
      <c r="R572" s="239"/>
      <c r="S572" s="239"/>
      <c r="T572" s="239"/>
      <c r="U572" s="239"/>
      <c r="V572" s="239"/>
      <c r="W572" s="239"/>
      <c r="X572" s="239"/>
      <c r="Y572" s="239"/>
      <c r="Z572" s="239"/>
      <c r="AA572" s="239"/>
      <c r="AB572" s="239"/>
    </row>
    <row r="573" spans="1:28" ht="12.75">
      <c r="A573" s="238"/>
      <c r="B573" s="239"/>
      <c r="C573" s="239"/>
      <c r="D573" s="239"/>
      <c r="E573" s="239"/>
      <c r="F573" s="239"/>
      <c r="G573" s="239"/>
      <c r="H573" s="239"/>
      <c r="I573" s="239"/>
      <c r="J573" s="239"/>
      <c r="K573" s="239"/>
      <c r="L573" s="239"/>
      <c r="M573" s="239"/>
      <c r="N573" s="239"/>
      <c r="O573" s="239"/>
      <c r="P573" s="239"/>
      <c r="Q573" s="239"/>
      <c r="R573" s="239"/>
      <c r="S573" s="239"/>
      <c r="T573" s="239"/>
      <c r="U573" s="239"/>
      <c r="V573" s="239"/>
      <c r="W573" s="239"/>
      <c r="X573" s="239"/>
      <c r="Y573" s="239"/>
      <c r="Z573" s="239"/>
      <c r="AA573" s="239"/>
      <c r="AB573" s="239"/>
    </row>
    <row r="574" spans="1:28" ht="12.75">
      <c r="A574" s="238"/>
      <c r="B574" s="239"/>
      <c r="C574" s="239"/>
      <c r="D574" s="239"/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239"/>
      <c r="Q574" s="239"/>
      <c r="R574" s="239"/>
      <c r="S574" s="239"/>
      <c r="T574" s="239"/>
      <c r="U574" s="239"/>
      <c r="V574" s="239"/>
      <c r="W574" s="239"/>
      <c r="X574" s="239"/>
      <c r="Y574" s="239"/>
      <c r="Z574" s="239"/>
      <c r="AA574" s="239"/>
      <c r="AB574" s="239"/>
    </row>
    <row r="575" spans="1:28" ht="12.75">
      <c r="A575" s="238"/>
      <c r="B575" s="239"/>
      <c r="C575" s="239"/>
      <c r="D575" s="239"/>
      <c r="E575" s="239"/>
      <c r="F575" s="239"/>
      <c r="G575" s="239"/>
      <c r="H575" s="239"/>
      <c r="I575" s="239"/>
      <c r="J575" s="239"/>
      <c r="K575" s="239"/>
      <c r="L575" s="239"/>
      <c r="M575" s="239"/>
      <c r="N575" s="239"/>
      <c r="O575" s="239"/>
      <c r="P575" s="239"/>
      <c r="Q575" s="239"/>
      <c r="R575" s="239"/>
      <c r="S575" s="239"/>
      <c r="T575" s="239"/>
      <c r="U575" s="239"/>
      <c r="V575" s="239"/>
      <c r="W575" s="239"/>
      <c r="X575" s="239"/>
      <c r="Y575" s="239"/>
      <c r="Z575" s="239"/>
      <c r="AA575" s="239"/>
      <c r="AB575" s="239"/>
    </row>
    <row r="576" spans="1:28" ht="12.75">
      <c r="A576" s="238"/>
      <c r="B576" s="239"/>
      <c r="C576" s="239"/>
      <c r="D576" s="239"/>
      <c r="E576" s="239"/>
      <c r="F576" s="239"/>
      <c r="G576" s="239"/>
      <c r="H576" s="239"/>
      <c r="I576" s="239"/>
      <c r="J576" s="239"/>
      <c r="K576" s="239"/>
      <c r="L576" s="239"/>
      <c r="M576" s="239"/>
      <c r="N576" s="239"/>
      <c r="O576" s="239"/>
      <c r="P576" s="239"/>
      <c r="Q576" s="239"/>
      <c r="R576" s="239"/>
      <c r="S576" s="239"/>
      <c r="T576" s="239"/>
      <c r="U576" s="239"/>
      <c r="V576" s="239"/>
      <c r="W576" s="239"/>
      <c r="X576" s="239"/>
      <c r="Y576" s="239"/>
      <c r="Z576" s="239"/>
      <c r="AA576" s="239"/>
      <c r="AB576" s="239"/>
    </row>
    <row r="577" spans="1:28" ht="12.75">
      <c r="A577" s="238"/>
      <c r="B577" s="239"/>
      <c r="C577" s="239"/>
      <c r="D577" s="239"/>
      <c r="E577" s="239"/>
      <c r="F577" s="239"/>
      <c r="G577" s="239"/>
      <c r="H577" s="239"/>
      <c r="I577" s="239"/>
      <c r="J577" s="239"/>
      <c r="K577" s="239"/>
      <c r="L577" s="239"/>
      <c r="M577" s="239"/>
      <c r="N577" s="239"/>
      <c r="O577" s="239"/>
      <c r="P577" s="239"/>
      <c r="Q577" s="239"/>
      <c r="R577" s="239"/>
      <c r="S577" s="239"/>
      <c r="T577" s="239"/>
      <c r="U577" s="239"/>
      <c r="V577" s="239"/>
      <c r="W577" s="239"/>
      <c r="X577" s="239"/>
      <c r="Y577" s="239"/>
      <c r="Z577" s="239"/>
      <c r="AA577" s="239"/>
      <c r="AB577" s="239"/>
    </row>
    <row r="578" spans="1:28" ht="12.75">
      <c r="A578" s="238"/>
      <c r="B578" s="239"/>
      <c r="C578" s="239"/>
      <c r="D578" s="239"/>
      <c r="E578" s="239"/>
      <c r="F578" s="239"/>
      <c r="G578" s="239"/>
      <c r="H578" s="239"/>
      <c r="I578" s="239"/>
      <c r="J578" s="239"/>
      <c r="K578" s="239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39"/>
      <c r="X578" s="239"/>
      <c r="Y578" s="239"/>
      <c r="Z578" s="239"/>
      <c r="AA578" s="239"/>
      <c r="AB578" s="239"/>
    </row>
    <row r="579" spans="1:28" ht="12.75">
      <c r="A579" s="238"/>
      <c r="B579" s="239"/>
      <c r="C579" s="239"/>
      <c r="D579" s="239"/>
      <c r="E579" s="239"/>
      <c r="F579" s="239"/>
      <c r="G579" s="239"/>
      <c r="H579" s="239"/>
      <c r="I579" s="239"/>
      <c r="J579" s="239"/>
      <c r="K579" s="239"/>
      <c r="L579" s="239"/>
      <c r="M579" s="239"/>
      <c r="N579" s="239"/>
      <c r="O579" s="239"/>
      <c r="P579" s="239"/>
      <c r="Q579" s="239"/>
      <c r="R579" s="239"/>
      <c r="S579" s="239"/>
      <c r="T579" s="239"/>
      <c r="U579" s="239"/>
      <c r="V579" s="239"/>
      <c r="W579" s="239"/>
      <c r="X579" s="239"/>
      <c r="Y579" s="239"/>
      <c r="Z579" s="239"/>
      <c r="AA579" s="239"/>
      <c r="AB579" s="239"/>
    </row>
    <row r="580" spans="1:28" ht="12.75">
      <c r="A580" s="238"/>
      <c r="B580" s="239"/>
      <c r="C580" s="239"/>
      <c r="D580" s="239"/>
      <c r="E580" s="239"/>
      <c r="F580" s="239"/>
      <c r="G580" s="239"/>
      <c r="H580" s="239"/>
      <c r="I580" s="239"/>
      <c r="J580" s="239"/>
      <c r="K580" s="239"/>
      <c r="L580" s="239"/>
      <c r="M580" s="239"/>
      <c r="N580" s="239"/>
      <c r="O580" s="239"/>
      <c r="P580" s="239"/>
      <c r="Q580" s="239"/>
      <c r="R580" s="239"/>
      <c r="S580" s="239"/>
      <c r="T580" s="239"/>
      <c r="U580" s="239"/>
      <c r="V580" s="239"/>
      <c r="W580" s="239"/>
      <c r="X580" s="239"/>
      <c r="Y580" s="239"/>
      <c r="Z580" s="239"/>
      <c r="AA580" s="239"/>
      <c r="AB580" s="239"/>
    </row>
    <row r="581" spans="1:28" ht="12.75">
      <c r="A581" s="238"/>
      <c r="B581" s="239"/>
      <c r="C581" s="239"/>
      <c r="D581" s="239"/>
      <c r="E581" s="239"/>
      <c r="F581" s="239"/>
      <c r="G581" s="239"/>
      <c r="H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T581" s="239"/>
      <c r="U581" s="239"/>
      <c r="V581" s="239"/>
      <c r="W581" s="239"/>
      <c r="X581" s="239"/>
      <c r="Y581" s="239"/>
      <c r="Z581" s="239"/>
      <c r="AA581" s="239"/>
      <c r="AB581" s="239"/>
    </row>
    <row r="582" spans="1:28" ht="12.75">
      <c r="A582" s="238"/>
      <c r="B582" s="239"/>
      <c r="C582" s="239"/>
      <c r="D582" s="239"/>
      <c r="E582" s="239"/>
      <c r="F582" s="239"/>
      <c r="G582" s="239"/>
      <c r="H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U582" s="239"/>
      <c r="V582" s="239"/>
      <c r="W582" s="239"/>
      <c r="X582" s="239"/>
      <c r="Y582" s="239"/>
      <c r="Z582" s="239"/>
      <c r="AA582" s="239"/>
      <c r="AB582" s="239"/>
    </row>
    <row r="583" spans="1:28" ht="12.75">
      <c r="A583" s="238"/>
      <c r="B583" s="239"/>
      <c r="C583" s="239"/>
      <c r="D583" s="239"/>
      <c r="E583" s="239"/>
      <c r="F583" s="239"/>
      <c r="G583" s="239"/>
      <c r="H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T583" s="239"/>
      <c r="U583" s="239"/>
      <c r="V583" s="239"/>
      <c r="W583" s="239"/>
      <c r="X583" s="239"/>
      <c r="Y583" s="239"/>
      <c r="Z583" s="239"/>
      <c r="AA583" s="239"/>
      <c r="AB583" s="239"/>
    </row>
  </sheetData>
  <sheetProtection/>
  <mergeCells count="82">
    <mergeCell ref="A1:O2"/>
    <mergeCell ref="D5:F5"/>
    <mergeCell ref="H5:J5"/>
    <mergeCell ref="K5:L5"/>
    <mergeCell ref="B6:G6"/>
    <mergeCell ref="K6:N6"/>
    <mergeCell ref="J7:J8"/>
    <mergeCell ref="K7:L8"/>
    <mergeCell ref="M7:M8"/>
    <mergeCell ref="N7:N8"/>
    <mergeCell ref="B9:B10"/>
    <mergeCell ref="D9:D10"/>
    <mergeCell ref="E9:E10"/>
    <mergeCell ref="F9:F10"/>
    <mergeCell ref="H9:H10"/>
    <mergeCell ref="I9:I10"/>
    <mergeCell ref="B7:B8"/>
    <mergeCell ref="D7:D8"/>
    <mergeCell ref="E7:E8"/>
    <mergeCell ref="F7:F8"/>
    <mergeCell ref="H7:H8"/>
    <mergeCell ref="I7:I8"/>
    <mergeCell ref="J9:J10"/>
    <mergeCell ref="K9:L10"/>
    <mergeCell ref="M9:M10"/>
    <mergeCell ref="N9:N10"/>
    <mergeCell ref="B11:B12"/>
    <mergeCell ref="D11:D12"/>
    <mergeCell ref="E11:E12"/>
    <mergeCell ref="F11:F12"/>
    <mergeCell ref="H11:H12"/>
    <mergeCell ref="K11:L12"/>
    <mergeCell ref="M11:M12"/>
    <mergeCell ref="N11:N12"/>
    <mergeCell ref="B13:B14"/>
    <mergeCell ref="D13:D14"/>
    <mergeCell ref="E13:E14"/>
    <mergeCell ref="F13:F14"/>
    <mergeCell ref="H13:H14"/>
    <mergeCell ref="K13:L14"/>
    <mergeCell ref="M13:M14"/>
    <mergeCell ref="N13:N14"/>
    <mergeCell ref="M15:M16"/>
    <mergeCell ref="N15:N16"/>
    <mergeCell ref="B17:B18"/>
    <mergeCell ref="D17:D18"/>
    <mergeCell ref="E17:E18"/>
    <mergeCell ref="F17:F18"/>
    <mergeCell ref="H17:H18"/>
    <mergeCell ref="K17:L18"/>
    <mergeCell ref="M17:M18"/>
    <mergeCell ref="N17:N18"/>
    <mergeCell ref="B15:B16"/>
    <mergeCell ref="D15:D16"/>
    <mergeCell ref="E15:E16"/>
    <mergeCell ref="F15:F16"/>
    <mergeCell ref="H15:H16"/>
    <mergeCell ref="K15:L16"/>
    <mergeCell ref="M19:M20"/>
    <mergeCell ref="N19:N20"/>
    <mergeCell ref="B21:B22"/>
    <mergeCell ref="D21:D22"/>
    <mergeCell ref="E21:E22"/>
    <mergeCell ref="F21:F22"/>
    <mergeCell ref="H21:H22"/>
    <mergeCell ref="K21:L22"/>
    <mergeCell ref="M21:M22"/>
    <mergeCell ref="N21:N22"/>
    <mergeCell ref="B19:B20"/>
    <mergeCell ref="D19:D20"/>
    <mergeCell ref="E19:E20"/>
    <mergeCell ref="F19:F20"/>
    <mergeCell ref="H19:H20"/>
    <mergeCell ref="K19:L20"/>
    <mergeCell ref="K29:L29"/>
    <mergeCell ref="K30:L30"/>
    <mergeCell ref="K23:L23"/>
    <mergeCell ref="K24:L24"/>
    <mergeCell ref="K25:L25"/>
    <mergeCell ref="K26:L26"/>
    <mergeCell ref="K27:L27"/>
    <mergeCell ref="K28:L28"/>
  </mergeCells>
  <conditionalFormatting sqref="A60:A61 A5:A6 A9 A17 A24:A26 A28:A30 A32:A34 A36:A38 A40:A42 A44:A46 A48:A50 A52:A54 A56:A58 A11 A13 A19 A21">
    <cfRule type="expression" priority="25" dxfId="69" stopIfTrue="1">
      <formula>IF(AND($C$5=3,$C$6=3,FINALES!#REF!=3,$C$7=3),1,0)</formula>
    </cfRule>
  </conditionalFormatting>
  <conditionalFormatting sqref="B6 B31:N31 B35:N36 B40:N41 B45:N46 B50:N51 B55:N56 B60:N61 K30 M7:N7 K17 K25:K26 M25:N26 M30:N30 B5:D5 G5:H5 N9 N17 N19 K5:N5">
    <cfRule type="expression" priority="26" dxfId="0" stopIfTrue="1">
      <formula>IF(AND($C$5=3,$C$6=3,FINALES!#REF!=3,$C$7=3),1,0)</formula>
    </cfRule>
  </conditionalFormatting>
  <conditionalFormatting sqref="K11 N11 N13 K13">
    <cfRule type="expression" priority="24" dxfId="0" stopIfTrue="1">
      <formula>IF(AND($C$5=3,$C$6=3,FINALES!#REF!=3,$C$7=3),1,0)</formula>
    </cfRule>
  </conditionalFormatting>
  <conditionalFormatting sqref="K15 N15">
    <cfRule type="expression" priority="23" dxfId="0" stopIfTrue="1">
      <formula>IF(AND($C$5=3,$C$6=3,FINALES!#REF!=3,$C$7=3),1,0)</formula>
    </cfRule>
  </conditionalFormatting>
  <conditionalFormatting sqref="K23 N21 M23:N23">
    <cfRule type="expression" priority="22" dxfId="0" stopIfTrue="1">
      <formula>IF(AND($C$5=3,$C$6=3,FINALES!#REF!=3,$C$7=3),1,0)</formula>
    </cfRule>
  </conditionalFormatting>
  <conditionalFormatting sqref="K24 M24:N24">
    <cfRule type="expression" priority="21" dxfId="0" stopIfTrue="1">
      <formula>IF(AND($C$5=3,$C$6=3,FINALES!#REF!=3,$C$7=3),1,0)</formula>
    </cfRule>
  </conditionalFormatting>
  <conditionalFormatting sqref="K27:K28 M27:N28">
    <cfRule type="expression" priority="20" dxfId="0" stopIfTrue="1">
      <formula>IF(AND($C$5=3,$C$6=3,FINALES!#REF!=3,$C$7=3),1,0)</formula>
    </cfRule>
  </conditionalFormatting>
  <conditionalFormatting sqref="K29 M29:N29">
    <cfRule type="expression" priority="19" dxfId="0" stopIfTrue="1">
      <formula>IF(AND($C$5=3,$C$6=3,FINALES!#REF!=3,$C$7=3),1,0)</formula>
    </cfRule>
  </conditionalFormatting>
  <conditionalFormatting sqref="B32:N33">
    <cfRule type="expression" priority="18" dxfId="0" stopIfTrue="1">
      <formula>IF(AND($C$5=3,$C$6=3,FINALES!#REF!=3,$C$7=3),1,0)</formula>
    </cfRule>
  </conditionalFormatting>
  <conditionalFormatting sqref="B34:N34">
    <cfRule type="expression" priority="17" dxfId="0" stopIfTrue="1">
      <formula>IF(AND($C$5=3,$C$6=3,FINALES!#REF!=3,$C$7=3),1,0)</formula>
    </cfRule>
  </conditionalFormatting>
  <conditionalFormatting sqref="B37:N38">
    <cfRule type="expression" priority="16" dxfId="0" stopIfTrue="1">
      <formula>IF(AND($C$5=3,$C$6=3,FINALES!#REF!=3,$C$7=3),1,0)</formula>
    </cfRule>
  </conditionalFormatting>
  <conditionalFormatting sqref="B39:N39">
    <cfRule type="expression" priority="15" dxfId="0" stopIfTrue="1">
      <formula>IF(AND($C$5=3,$C$6=3,FINALES!#REF!=3,$C$7=3),1,0)</formula>
    </cfRule>
  </conditionalFormatting>
  <conditionalFormatting sqref="B42:N43">
    <cfRule type="expression" priority="14" dxfId="0" stopIfTrue="1">
      <formula>IF(AND($C$5=3,$C$6=3,FINALES!#REF!=3,$C$7=3),1,0)</formula>
    </cfRule>
  </conditionalFormatting>
  <conditionalFormatting sqref="B44:N44">
    <cfRule type="expression" priority="13" dxfId="0" stopIfTrue="1">
      <formula>IF(AND($C$5=3,$C$6=3,FINALES!#REF!=3,$C$7=3),1,0)</formula>
    </cfRule>
  </conditionalFormatting>
  <conditionalFormatting sqref="B47:N48">
    <cfRule type="expression" priority="12" dxfId="0" stopIfTrue="1">
      <formula>IF(AND($C$5=3,$C$6=3,FINALES!#REF!=3,$C$7=3),1,0)</formula>
    </cfRule>
  </conditionalFormatting>
  <conditionalFormatting sqref="B49:N49">
    <cfRule type="expression" priority="11" dxfId="0" stopIfTrue="1">
      <formula>IF(AND($C$5=3,$C$6=3,FINALES!#REF!=3,$C$7=3),1,0)</formula>
    </cfRule>
  </conditionalFormatting>
  <conditionalFormatting sqref="B52:N53">
    <cfRule type="expression" priority="10" dxfId="0" stopIfTrue="1">
      <formula>IF(AND($C$5=3,$C$6=3,FINALES!#REF!=3,$C$7=3),1,0)</formula>
    </cfRule>
  </conditionalFormatting>
  <conditionalFormatting sqref="B54:N54">
    <cfRule type="expression" priority="9" dxfId="0" stopIfTrue="1">
      <formula>IF(AND($C$5=3,$C$6=3,FINALES!#REF!=3,$C$7=3),1,0)</formula>
    </cfRule>
  </conditionalFormatting>
  <conditionalFormatting sqref="B57:N58">
    <cfRule type="expression" priority="8" dxfId="0" stopIfTrue="1">
      <formula>IF(AND($C$5=3,$C$6=3,FINALES!#REF!=3,$C$7=3),1,0)</formula>
    </cfRule>
  </conditionalFormatting>
  <conditionalFormatting sqref="B59:N59">
    <cfRule type="expression" priority="7" dxfId="0" stopIfTrue="1">
      <formula>IF(AND($C$5=3,$C$6=3,FINALES!#REF!=3,$C$7=3),1,0)</formula>
    </cfRule>
  </conditionalFormatting>
  <conditionalFormatting sqref="K21">
    <cfRule type="expression" priority="6" dxfId="0" stopIfTrue="1">
      <formula>IF(AND($C$5=3,$C$6=3,FINALES!#REF!=3,$C$7=3),1,0)</formula>
    </cfRule>
  </conditionalFormatting>
  <conditionalFormatting sqref="M9 M11 M13 M15 M17 M19 M21">
    <cfRule type="expression" priority="5" dxfId="0" stopIfTrue="1">
      <formula>IF(AND($C$5=3,$C$6=3,FINALES!#REF!=3,$C$7=3),1,0)</formula>
    </cfRule>
  </conditionalFormatting>
  <conditionalFormatting sqref="K19">
    <cfRule type="expression" priority="4" dxfId="0" stopIfTrue="1">
      <formula>IF(AND($C$5=3,$C$6=3,FINALES!#REF!=3,$C$7=3),1,0)</formula>
    </cfRule>
  </conditionalFormatting>
  <conditionalFormatting sqref="H6">
    <cfRule type="expression" priority="3" dxfId="0" stopIfTrue="1">
      <formula>IF(AND($C$5=3,$C$6=3,FINALES!#REF!=3,$C$7=3),1,0)</formula>
    </cfRule>
  </conditionalFormatting>
  <conditionalFormatting sqref="I6:J6">
    <cfRule type="expression" priority="2" dxfId="0" stopIfTrue="1">
      <formula>IF(AND($C$5=3,$C$6=3,FINALES!#REF!=3,$C$7=3),1,0)</formula>
    </cfRule>
  </conditionalFormatting>
  <conditionalFormatting sqref="K7 K9">
    <cfRule type="expression" priority="1" dxfId="0" stopIfTrue="1">
      <formula>IF(AND($C$5=3,$C$6=3,FINALES!#REF!=3,$C$7=3),1,0)</formula>
    </cfRule>
  </conditionalFormatting>
  <printOptions/>
  <pageMargins left="0.75" right="0.75" top="1" bottom="1" header="0" footer="0"/>
  <pageSetup fitToHeight="1" fitToWidth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576"/>
  <sheetViews>
    <sheetView showGridLines="0" showRowColHeaders="0" showOutlineSymbols="0" zoomScalePageLayoutView="0" workbookViewId="0" topLeftCell="A1">
      <pane ySplit="5" topLeftCell="A6" activePane="bottomLeft" state="frozen"/>
      <selection pane="topLeft" activeCell="K25" sqref="K25"/>
      <selection pane="bottomLeft" activeCell="H9" sqref="H9"/>
    </sheetView>
  </sheetViews>
  <sheetFormatPr defaultColWidth="9.140625" defaultRowHeight="12.75"/>
  <cols>
    <col min="1" max="1" width="2.140625" style="92" customWidth="1"/>
    <col min="2" max="2" width="14.7109375" style="92" customWidth="1"/>
    <col min="3" max="4" width="6.7109375" style="92" customWidth="1"/>
    <col min="5" max="5" width="15.7109375" style="92" customWidth="1"/>
    <col min="6" max="6" width="3.7109375" style="92" customWidth="1"/>
    <col min="7" max="7" width="2.00390625" style="92" customWidth="1"/>
    <col min="8" max="8" width="6.421875" style="92" customWidth="1"/>
    <col min="9" max="9" width="11.7109375" style="92" customWidth="1"/>
    <col min="10" max="10" width="15.7109375" style="92" customWidth="1"/>
    <col min="11" max="11" width="3.7109375" style="92" customWidth="1"/>
    <col min="12" max="12" width="7.7109375" style="92" bestFit="1" customWidth="1"/>
    <col min="13" max="13" width="5.421875" style="92" bestFit="1" customWidth="1"/>
    <col min="14" max="14" width="1.7109375" style="92" customWidth="1"/>
    <col min="15" max="15" width="9.140625" style="92" customWidth="1"/>
    <col min="16" max="16" width="2.421875" style="92" hidden="1" customWidth="1"/>
    <col min="17" max="17" width="2.00390625" style="92" hidden="1" customWidth="1"/>
    <col min="18" max="16384" width="9.140625" style="92" customWidth="1"/>
  </cols>
  <sheetData>
    <row r="1" spans="1:24" s="86" customFormat="1" ht="34.5" customHeight="1">
      <c r="A1" s="301" t="s">
        <v>67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133"/>
      <c r="Q1" s="133"/>
      <c r="R1" s="133"/>
      <c r="S1" s="133"/>
      <c r="T1" s="84"/>
      <c r="U1" s="84"/>
      <c r="V1" s="134"/>
      <c r="W1" s="134"/>
      <c r="X1" s="134"/>
    </row>
    <row r="2" spans="1:24" s="86" customFormat="1" ht="34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33"/>
      <c r="Q2" s="133"/>
      <c r="R2" s="133"/>
      <c r="S2" s="133"/>
      <c r="T2" s="84"/>
      <c r="U2" s="84"/>
      <c r="V2" s="134"/>
      <c r="W2" s="134"/>
      <c r="X2" s="134"/>
    </row>
    <row r="3" spans="1:24" ht="15" customHeight="1">
      <c r="A3" s="87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12.75" customHeight="1">
      <c r="A4" s="87"/>
      <c r="B4" s="87"/>
      <c r="C4" s="87"/>
      <c r="D4" s="87"/>
      <c r="E4" s="93"/>
      <c r="F4" s="91"/>
      <c r="G4" s="87"/>
      <c r="H4" s="87"/>
      <c r="I4" s="87"/>
      <c r="J4" s="87"/>
      <c r="K4" s="87"/>
      <c r="L4" s="135">
        <f ca="1">TODAY()</f>
        <v>41801</v>
      </c>
      <c r="M4" s="136">
        <f ca="1">NOW()</f>
        <v>41801.32707569445</v>
      </c>
      <c r="N4" s="87"/>
      <c r="O4" s="95" t="s">
        <v>52</v>
      </c>
      <c r="P4" s="87"/>
      <c r="Q4" s="87"/>
      <c r="R4" s="87"/>
      <c r="S4" s="87"/>
      <c r="T4" s="87"/>
      <c r="U4" s="87"/>
      <c r="V4" s="87"/>
      <c r="W4" s="87"/>
      <c r="X4" s="87"/>
    </row>
    <row r="5" spans="1:38" ht="12" customHeight="1">
      <c r="A5" s="88"/>
      <c r="B5" s="373" t="s">
        <v>62</v>
      </c>
      <c r="C5" s="373"/>
      <c r="D5" s="373"/>
      <c r="E5" s="373" t="s">
        <v>38</v>
      </c>
      <c r="F5" s="373"/>
      <c r="G5" s="374" t="s">
        <v>39</v>
      </c>
      <c r="H5" s="374"/>
      <c r="I5" s="96"/>
      <c r="J5" s="97" t="s">
        <v>54</v>
      </c>
      <c r="K5" s="88"/>
      <c r="L5" s="13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</row>
    <row r="6" spans="1:26" ht="15" customHeight="1">
      <c r="A6" s="114"/>
      <c r="B6" s="99"/>
      <c r="C6" s="99"/>
      <c r="D6" s="99"/>
      <c r="E6" s="99"/>
      <c r="F6" s="99"/>
      <c r="G6" s="99"/>
      <c r="H6" s="99"/>
      <c r="I6" s="99"/>
      <c r="J6" s="99"/>
      <c r="K6" s="87"/>
      <c r="L6" s="87"/>
      <c r="M6" s="87"/>
      <c r="N6" s="87"/>
      <c r="O6" s="87"/>
      <c r="P6" s="87" t="s">
        <v>40</v>
      </c>
      <c r="Q6" s="87">
        <f>SUM('- A -'!$H$31:$H$34)</f>
        <v>24</v>
      </c>
      <c r="R6" s="87"/>
      <c r="S6" s="87"/>
      <c r="T6" s="87"/>
      <c r="U6" s="87"/>
      <c r="V6" s="87"/>
      <c r="W6" s="87"/>
      <c r="X6" s="87"/>
      <c r="Z6" s="138"/>
    </row>
    <row r="7" spans="1:24" ht="12" customHeight="1">
      <c r="A7" s="114"/>
      <c r="B7" s="99"/>
      <c r="C7" s="99"/>
      <c r="D7" s="99"/>
      <c r="E7" s="139" t="str">
        <f>IF(AND('- A -'!H31=0,'- A -'!G31&lt;&gt;""),"1ero Grupo A",'- A -'!G31)</f>
        <v>BALLERS</v>
      </c>
      <c r="F7" s="140"/>
      <c r="G7" s="141"/>
      <c r="H7" s="104"/>
      <c r="I7" s="99"/>
      <c r="J7" s="99"/>
      <c r="K7" s="87"/>
      <c r="L7" s="87"/>
      <c r="M7" s="87"/>
      <c r="N7" s="87"/>
      <c r="O7" s="87"/>
      <c r="P7" s="87" t="s">
        <v>41</v>
      </c>
      <c r="Q7" s="87">
        <f>SUM('- B -'!$H$31:$H$34)</f>
        <v>24</v>
      </c>
      <c r="R7" s="87"/>
      <c r="S7" s="87"/>
      <c r="T7" s="87"/>
      <c r="U7" s="87"/>
      <c r="V7" s="87"/>
      <c r="W7" s="87"/>
      <c r="X7" s="87"/>
    </row>
    <row r="8" spans="1:24" ht="12" customHeight="1">
      <c r="A8" s="114" t="str">
        <f>IF(OR(E8="en juego",E8="hoy!",E8="finalizado"),"  -&gt;     1","1")</f>
        <v>1</v>
      </c>
      <c r="B8" s="142"/>
      <c r="C8" s="143">
        <v>40355</v>
      </c>
      <c r="D8" s="144">
        <v>0.6666666666666666</v>
      </c>
      <c r="E8" s="145">
        <f>IF(OR(C8="",D8="",C8&lt;$L$4),"",IF(C8=$L$4,IF(AND(D8&lt;=$S$27,$S$27&lt;=(D8+0.08333333333)),"en juego",IF($S$27&lt;D8,"hoy!","finalizado")),IF($L$4&gt;C8,"finalizado","")))</f>
      </c>
      <c r="F8" s="99"/>
      <c r="G8" s="107"/>
      <c r="H8" s="108"/>
      <c r="I8" s="109"/>
      <c r="J8" s="146" t="str">
        <f>IF(AND(E7&lt;&gt;"",E9&lt;&gt;""),IF(OR(F7="",F9="",AND(F7=F9,OR(G7="",G9=""))),"GOF1",IF(F7=F9,IF(G7&gt;G9,E7,E9),IF(F7&gt;F9,E7,E9))),"")</f>
        <v>GOF1</v>
      </c>
      <c r="K8" s="87"/>
      <c r="L8" s="87"/>
      <c r="M8" s="87"/>
      <c r="N8" s="87"/>
      <c r="O8" s="87"/>
      <c r="P8" s="87" t="s">
        <v>42</v>
      </c>
      <c r="Q8" s="87" t="e">
        <f>SUM(#REF!)</f>
        <v>#REF!</v>
      </c>
      <c r="R8" s="87"/>
      <c r="S8" s="87"/>
      <c r="T8" s="87"/>
      <c r="U8" s="87"/>
      <c r="V8" s="87"/>
      <c r="W8" s="87"/>
      <c r="X8" s="87"/>
    </row>
    <row r="9" spans="1:24" ht="12" customHeight="1">
      <c r="A9" s="114"/>
      <c r="B9" s="147"/>
      <c r="C9" s="99"/>
      <c r="D9" s="99"/>
      <c r="E9" s="139" t="str">
        <f>IF(AND('- B -'!H34=0,'- B -'!G34&lt;&gt;""),"4To Grupo B",'- B -'!G34)</f>
        <v>SCORPIONS</v>
      </c>
      <c r="F9" s="140"/>
      <c r="G9" s="148"/>
      <c r="H9" s="113"/>
      <c r="I9" s="99"/>
      <c r="J9" s="99"/>
      <c r="K9" s="87"/>
      <c r="L9" s="87"/>
      <c r="M9" s="87"/>
      <c r="N9" s="87"/>
      <c r="O9" s="87"/>
      <c r="P9" s="87" t="s">
        <v>43</v>
      </c>
      <c r="Q9" s="87" t="e">
        <f>SUM(#REF!)</f>
        <v>#REF!</v>
      </c>
      <c r="R9" s="87"/>
      <c r="S9" s="87"/>
      <c r="T9" s="87"/>
      <c r="U9" s="87"/>
      <c r="V9" s="87"/>
      <c r="W9" s="87"/>
      <c r="X9" s="87"/>
    </row>
    <row r="10" spans="1:24" ht="15" customHeight="1">
      <c r="A10" s="114"/>
      <c r="B10" s="147"/>
      <c r="C10" s="99"/>
      <c r="D10" s="99"/>
      <c r="E10" s="99"/>
      <c r="F10" s="99"/>
      <c r="G10" s="99"/>
      <c r="H10" s="99"/>
      <c r="I10" s="99"/>
      <c r="J10" s="99"/>
      <c r="K10" s="87"/>
      <c r="L10" s="87"/>
      <c r="M10" s="87"/>
      <c r="N10" s="87"/>
      <c r="O10" s="87"/>
      <c r="P10" s="87" t="s">
        <v>30</v>
      </c>
      <c r="Q10" s="87" t="e">
        <f>SUM(#REF!)</f>
        <v>#REF!</v>
      </c>
      <c r="R10" s="87"/>
      <c r="S10" s="87"/>
      <c r="T10" s="87"/>
      <c r="U10" s="87"/>
      <c r="V10" s="87"/>
      <c r="W10" s="87"/>
      <c r="X10" s="87"/>
    </row>
    <row r="11" spans="1:24" ht="12" customHeight="1">
      <c r="A11" s="114"/>
      <c r="B11" s="147"/>
      <c r="C11" s="143"/>
      <c r="D11" s="99"/>
      <c r="E11" s="139" t="str">
        <f>IF(AND('- A -'!H32=0,'- A -'!G32&lt;&gt;""),"2do Grupo A",'- A -'!G32)</f>
        <v>CANELA PASIÓN</v>
      </c>
      <c r="F11" s="140"/>
      <c r="G11" s="141"/>
      <c r="H11" s="104"/>
      <c r="I11" s="99"/>
      <c r="J11" s="99"/>
      <c r="K11" s="87"/>
      <c r="L11" s="87"/>
      <c r="M11" s="87"/>
      <c r="N11" s="87"/>
      <c r="O11" s="87"/>
      <c r="P11" s="87" t="s">
        <v>44</v>
      </c>
      <c r="Q11" s="87" t="e">
        <f>SUM(#REF!)</f>
        <v>#REF!</v>
      </c>
      <c r="R11" s="87"/>
      <c r="S11" s="87"/>
      <c r="T11" s="87"/>
      <c r="U11" s="87"/>
      <c r="V11" s="87"/>
      <c r="W11" s="87"/>
      <c r="X11" s="87"/>
    </row>
    <row r="12" spans="1:24" ht="12" customHeight="1">
      <c r="A12" s="114" t="str">
        <f>IF(OR(E12="en juego",E12="hoy!",E12="finalizado"),"  -&gt;     2","2")</f>
        <v>2</v>
      </c>
      <c r="B12" s="142"/>
      <c r="C12" s="143">
        <v>40355</v>
      </c>
      <c r="D12" s="144">
        <v>0.8541666666666666</v>
      </c>
      <c r="E12" s="145">
        <f>IF(OR(C12="",D12="",C12&lt;$L$4),"",IF(C12=$L$4,IF(AND(D12&lt;=$S$27,$S$27&lt;=(D12+0.08333333333)),"en juego",IF($S$27&lt;D12,"hoy!","finalizado")),IF($L$4&gt;C12,"finalizado","")))</f>
      </c>
      <c r="F12" s="99"/>
      <c r="G12" s="107"/>
      <c r="H12" s="108"/>
      <c r="I12" s="109"/>
      <c r="J12" s="146" t="e">
        <f>IF(AND(E11&lt;&gt;"",E13&lt;&gt;""),IF(OR(F11="",F13="",AND(F11=F13,OR(G11="",G13=""))),"GOF2",IF(F11=F13,IF(G11&gt;G13,E11,E13),IF(F11&gt;F13,E11,E13))),"")</f>
        <v>#REF!</v>
      </c>
      <c r="K12" s="87"/>
      <c r="L12" s="87"/>
      <c r="M12" s="87"/>
      <c r="N12" s="87"/>
      <c r="O12" s="87"/>
      <c r="P12" s="87" t="s">
        <v>29</v>
      </c>
      <c r="Q12" s="87" t="e">
        <f>SUM(#REF!)</f>
        <v>#REF!</v>
      </c>
      <c r="R12" s="87"/>
      <c r="S12" s="87"/>
      <c r="T12" s="87"/>
      <c r="U12" s="87"/>
      <c r="V12" s="87"/>
      <c r="W12" s="87"/>
      <c r="X12" s="87"/>
    </row>
    <row r="13" spans="1:24" ht="12" customHeight="1">
      <c r="A13" s="114"/>
      <c r="B13" s="147"/>
      <c r="C13" s="99"/>
      <c r="D13" s="99"/>
      <c r="E13" s="139" t="e">
        <f>IF(AND(#REF!=0,#REF!&lt;&gt;""),"2do Grupo D",#REF!)</f>
        <v>#REF!</v>
      </c>
      <c r="F13" s="140"/>
      <c r="G13" s="148"/>
      <c r="H13" s="113"/>
      <c r="I13" s="99"/>
      <c r="J13" s="99"/>
      <c r="K13" s="87"/>
      <c r="L13" s="87"/>
      <c r="M13" s="87"/>
      <c r="N13" s="87"/>
      <c r="O13" s="87"/>
      <c r="P13" s="87" t="s">
        <v>45</v>
      </c>
      <c r="Q13" s="87" t="e">
        <f>SUM(#REF!)</f>
        <v>#REF!</v>
      </c>
      <c r="R13" s="87"/>
      <c r="S13" s="87"/>
      <c r="T13" s="87"/>
      <c r="U13" s="87"/>
      <c r="V13" s="87"/>
      <c r="W13" s="87"/>
      <c r="X13" s="87"/>
    </row>
    <row r="14" spans="1:24" ht="15" customHeight="1">
      <c r="A14" s="114"/>
      <c r="B14" s="147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12" customHeight="1">
      <c r="A15" s="114"/>
      <c r="B15" s="147"/>
      <c r="C15" s="99"/>
      <c r="D15" s="99"/>
      <c r="E15" s="139" t="str">
        <f>IF(AND('- B -'!H31=0,'- B -'!G31&lt;&gt;""),"1ero Grupo B",'- B -'!G31)</f>
        <v>LOS JUECES</v>
      </c>
      <c r="F15" s="140"/>
      <c r="G15" s="141"/>
      <c r="H15" s="104"/>
      <c r="I15" s="99"/>
      <c r="J15" s="9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2" customHeight="1">
      <c r="A16" s="114" t="str">
        <f>IF(OR(E16="en juego",E16="hoy!",E16="finalizado"),"  -&gt;     3","3")</f>
        <v>3</v>
      </c>
      <c r="B16" s="142"/>
      <c r="C16" s="143">
        <v>40356</v>
      </c>
      <c r="D16" s="144">
        <v>0.6666666666666666</v>
      </c>
      <c r="E16" s="145">
        <f>IF(OR(C16="",D16="",C16&lt;$L$4),"",IF(C16=$L$4,IF(AND(D16&lt;=$S$27,$S$27&lt;=(D16+0.08333333333)),"en juego",IF($S$27&lt;D16,"hoy!","finalizado")),IF($L$4&gt;C16,"finalizado","")))</f>
      </c>
      <c r="F16" s="99"/>
      <c r="G16" s="107"/>
      <c r="H16" s="108"/>
      <c r="I16" s="109"/>
      <c r="J16" s="146" t="str">
        <f>IF(AND(E15&lt;&gt;"",E17&lt;&gt;""),IF(OR(F15="",F17="",AND(F15=F17,OR(G15="",G17=""))),"GOF3",IF(F15=F17,IF(G15&gt;G17,E15,E17),IF(F15&gt;F17,E15,E17))),"")</f>
        <v>GOF3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2" customHeight="1">
      <c r="A17" s="114"/>
      <c r="B17" s="147"/>
      <c r="C17" s="99"/>
      <c r="D17" s="99"/>
      <c r="E17" s="139" t="str">
        <f>IF(AND('- A -'!H32=0,'- A -'!G32&lt;&gt;""),"2do Grupo A",'- A -'!G32)</f>
        <v>CANELA PASIÓN</v>
      </c>
      <c r="F17" s="140"/>
      <c r="G17" s="148"/>
      <c r="H17" s="113"/>
      <c r="I17" s="99"/>
      <c r="J17" s="9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 customHeight="1">
      <c r="A18" s="114"/>
      <c r="B18" s="147"/>
      <c r="C18" s="99"/>
      <c r="D18" s="99"/>
      <c r="E18" s="99"/>
      <c r="F18" s="99"/>
      <c r="G18" s="99"/>
      <c r="H18" s="99"/>
      <c r="I18" s="99"/>
      <c r="J18" s="99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2" customHeight="1">
      <c r="A19" s="114"/>
      <c r="B19" s="147"/>
      <c r="C19" s="99"/>
      <c r="D19" s="99"/>
      <c r="E19" s="139" t="e">
        <f>IF(AND(#REF!=0,#REF!&lt;&gt;""),"1ero Grupo D",#REF!)</f>
        <v>#REF!</v>
      </c>
      <c r="F19" s="140"/>
      <c r="G19" s="141"/>
      <c r="H19" s="104"/>
      <c r="I19" s="99"/>
      <c r="J19" s="9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2" customHeight="1">
      <c r="A20" s="114" t="str">
        <f>IF(OR(E20="en juego",E20="hoy!",E20="finalizado"),"  -&gt;     4","4")</f>
        <v>4</v>
      </c>
      <c r="B20" s="142"/>
      <c r="C20" s="143">
        <v>40356</v>
      </c>
      <c r="D20" s="144">
        <v>0.8541666666666666</v>
      </c>
      <c r="E20" s="145">
        <f>IF(OR(C20="",D20="",C20&lt;$L$4),"",IF(C20=$L$4,IF(AND(D20&lt;=$S$27,$S$27&lt;=(D20+0.08333333333)),"en juego",IF($S$27&lt;D20,"hoy!","finalizado")),IF($L$4&gt;C20,"finalizado","")))</f>
      </c>
      <c r="F20" s="99"/>
      <c r="G20" s="107"/>
      <c r="H20" s="108"/>
      <c r="I20" s="109"/>
      <c r="J20" s="146" t="e">
        <f>IF(AND(E19&lt;&gt;"",E21&lt;&gt;""),IF(OR(F19="",F21="",AND(F19=F21,OR(G19="",G21=""))),"GOF4",IF(F19=F21,IF(G19&gt;G21,E19,E21),IF(F19&gt;F21,E19,E21))),"")</f>
        <v>#REF!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2" customHeight="1">
      <c r="A21" s="114"/>
      <c r="B21" s="147"/>
      <c r="C21" s="99"/>
      <c r="D21" s="99"/>
      <c r="E21" s="139" t="e">
        <f>IF(AND(#REF!=0,#REF!&lt;&gt;""),"2do Grupo C",#REF!)</f>
        <v>#REF!</v>
      </c>
      <c r="F21" s="140"/>
      <c r="G21" s="148"/>
      <c r="H21" s="113"/>
      <c r="I21" s="99"/>
      <c r="J21" s="99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 customHeight="1">
      <c r="A22" s="114"/>
      <c r="B22" s="147"/>
      <c r="C22" s="99"/>
      <c r="D22" s="99"/>
      <c r="E22" s="99"/>
      <c r="F22" s="99"/>
      <c r="G22" s="99"/>
      <c r="H22" s="99"/>
      <c r="I22" s="99"/>
      <c r="J22" s="9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2" customHeight="1">
      <c r="A23" s="114"/>
      <c r="B23" s="147"/>
      <c r="C23" s="99"/>
      <c r="D23" s="99"/>
      <c r="E23" s="139" t="e">
        <f>IF(AND(#REF!=0,#REF!&lt;&gt;""),"1ero Grupo E",#REF!)</f>
        <v>#REF!</v>
      </c>
      <c r="F23" s="140"/>
      <c r="G23" s="141"/>
      <c r="H23" s="104"/>
      <c r="I23" s="99"/>
      <c r="J23" s="9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2" customHeight="1">
      <c r="A24" s="114" t="str">
        <f>IF(OR(E24="en juego",E24="hoy!",E24="finalizado"),"  -&gt;     5","5")</f>
        <v>5</v>
      </c>
      <c r="B24" s="142"/>
      <c r="C24" s="143">
        <v>40357</v>
      </c>
      <c r="D24" s="144">
        <v>0.6666666666666666</v>
      </c>
      <c r="E24" s="145">
        <f>IF(OR(C24="",D24="",C24&lt;$L$4),"",IF(C24=$L$4,IF(AND(D24&lt;=$S$27,$S$27&lt;=(D24+0.08333333333)),"en juego",IF($S$27&lt;D24,"hoy!","finalizado")),IF($L$4&gt;C24,"finalizado","")))</f>
      </c>
      <c r="F24" s="99"/>
      <c r="G24" s="107"/>
      <c r="H24" s="108"/>
      <c r="I24" s="109"/>
      <c r="J24" s="146" t="e">
        <f>IF(AND(E23&lt;&gt;"",E25&lt;&gt;""),IF(OR(F23="",F25="",AND(F23=F25,OR(G23="",G25=""))),"GOF5",IF(F23=F25,IF(G23&gt;G25,E23,E25),IF(F23&gt;F25,E23,E25))),"")</f>
        <v>#REF!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2" customHeight="1">
      <c r="A25" s="114"/>
      <c r="B25" s="147"/>
      <c r="C25" s="99"/>
      <c r="D25" s="99"/>
      <c r="E25" s="139" t="e">
        <f>IF(AND(#REF!=0,#REF!&lt;&gt;""),"2do Grupo F",#REF!)</f>
        <v>#REF!</v>
      </c>
      <c r="F25" s="140"/>
      <c r="G25" s="148"/>
      <c r="H25" s="113"/>
      <c r="I25" s="99"/>
      <c r="J25" s="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12.75" hidden="1">
      <c r="A26" s="114"/>
      <c r="B26" s="147"/>
      <c r="C26" s="99"/>
      <c r="D26" s="99"/>
      <c r="E26" s="99"/>
      <c r="F26" s="99"/>
      <c r="G26" s="99"/>
      <c r="H26" s="99"/>
      <c r="I26" s="99"/>
      <c r="J26" s="99"/>
      <c r="K26" s="87"/>
      <c r="L26" s="87"/>
      <c r="M26" s="87"/>
      <c r="N26" s="87"/>
      <c r="O26" s="87"/>
      <c r="P26" s="87"/>
      <c r="Q26" s="87"/>
      <c r="R26" s="149">
        <f>HOUR(M4)</f>
        <v>7</v>
      </c>
      <c r="S26" s="149">
        <f>MINUTE(M4)</f>
        <v>50</v>
      </c>
      <c r="T26" s="87"/>
      <c r="U26" s="87"/>
      <c r="V26" s="87"/>
      <c r="W26" s="87"/>
      <c r="X26" s="87"/>
    </row>
    <row r="27" spans="1:24" ht="12.75" hidden="1">
      <c r="A27" s="114"/>
      <c r="B27" s="147"/>
      <c r="C27" s="99"/>
      <c r="D27" s="99"/>
      <c r="E27" s="99"/>
      <c r="F27" s="99"/>
      <c r="G27" s="99"/>
      <c r="H27" s="99"/>
      <c r="I27" s="99"/>
      <c r="J27" s="99"/>
      <c r="K27" s="87"/>
      <c r="L27" s="87"/>
      <c r="M27" s="87"/>
      <c r="N27" s="87"/>
      <c r="O27" s="87"/>
      <c r="P27" s="87"/>
      <c r="Q27" s="87"/>
      <c r="R27" s="149"/>
      <c r="S27" s="150">
        <f>TIME(R26,S26,0)</f>
        <v>0.3263888888888889</v>
      </c>
      <c r="T27" s="87"/>
      <c r="U27" s="87"/>
      <c r="V27" s="87"/>
      <c r="W27" s="87"/>
      <c r="X27" s="87"/>
    </row>
    <row r="28" spans="1:24" ht="15" customHeight="1">
      <c r="A28" s="114"/>
      <c r="B28" s="147"/>
      <c r="C28" s="99"/>
      <c r="D28" s="99"/>
      <c r="E28" s="99"/>
      <c r="F28" s="99"/>
      <c r="G28" s="99"/>
      <c r="H28" s="99"/>
      <c r="I28" s="99"/>
      <c r="J28" s="99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2" customHeight="1">
      <c r="A29" s="114"/>
      <c r="B29" s="147"/>
      <c r="C29" s="99"/>
      <c r="D29" s="99"/>
      <c r="E29" s="139" t="e">
        <f>IF(AND(#REF!=0,#REF!&lt;&gt;""),"1ero Grupo G",#REF!)</f>
        <v>#REF!</v>
      </c>
      <c r="F29" s="140"/>
      <c r="G29" s="141"/>
      <c r="H29" s="104"/>
      <c r="I29" s="99"/>
      <c r="J29" s="99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2" customHeight="1">
      <c r="A30" s="114" t="str">
        <f>IF(OR(E30="en juego",E30="hoy!",E30="finalizado"),"  -&gt;     6","6")</f>
        <v>6</v>
      </c>
      <c r="B30" s="142"/>
      <c r="C30" s="143">
        <v>40357</v>
      </c>
      <c r="D30" s="144">
        <v>0.8541666666666666</v>
      </c>
      <c r="E30" s="145">
        <f>IF(OR(C30="",D30="",C30&lt;$L$4),"",IF(C30=$L$4,IF(AND(D30&lt;=$S$27,$S$27&lt;=(D30+0.08333333333)),"en juego",IF($S$27&lt;D30,"hoy!","finalizado")),IF($L$4&gt;C30,"finalizado","")))</f>
      </c>
      <c r="F30" s="99"/>
      <c r="G30" s="107"/>
      <c r="H30" s="108"/>
      <c r="I30" s="109"/>
      <c r="J30" s="146" t="e">
        <f>IF(AND(E29&lt;&gt;"",E31&lt;&gt;""),IF(OR(F29="",F31="",AND(F29=F31,OR(G29="",G31=""))),"GOF6",IF(F29=F31,IF(G29&gt;G31,E29,E31),IF(F29&gt;F31,E29,E31))),"")</f>
        <v>#REF!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2" customHeight="1">
      <c r="A31" s="114"/>
      <c r="B31" s="147"/>
      <c r="C31" s="99"/>
      <c r="D31" s="99"/>
      <c r="E31" s="139" t="e">
        <f>IF(AND(#REF!=0,#REF!&lt;&gt;""),"2do Grupo H",#REF!)</f>
        <v>#REF!</v>
      </c>
      <c r="F31" s="140"/>
      <c r="G31" s="148"/>
      <c r="H31" s="113"/>
      <c r="I31" s="99"/>
      <c r="J31" s="99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customHeight="1">
      <c r="A32" s="114"/>
      <c r="B32" s="147"/>
      <c r="C32" s="99"/>
      <c r="D32" s="99"/>
      <c r="E32" s="99"/>
      <c r="F32" s="99"/>
      <c r="G32" s="99"/>
      <c r="H32" s="99"/>
      <c r="I32" s="99"/>
      <c r="J32" s="99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2" customHeight="1">
      <c r="A33" s="114"/>
      <c r="B33" s="147"/>
      <c r="C33" s="99"/>
      <c r="D33" s="99"/>
      <c r="E33" s="139" t="e">
        <f>IF(AND(#REF!=0,#REF!&lt;&gt;""),"1ero Grupo F",#REF!)</f>
        <v>#REF!</v>
      </c>
      <c r="F33" s="140"/>
      <c r="G33" s="141"/>
      <c r="H33" s="104"/>
      <c r="I33" s="99"/>
      <c r="J33" s="99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2" customHeight="1">
      <c r="A34" s="114" t="str">
        <f>IF(OR(E34="en juego",E34="hoy!",E34="finalizado"),"  -&gt;     7","7")</f>
        <v>7</v>
      </c>
      <c r="B34" s="142"/>
      <c r="C34" s="143">
        <v>40358</v>
      </c>
      <c r="D34" s="144">
        <v>0.6666666666666666</v>
      </c>
      <c r="E34" s="145">
        <f>IF(OR(C34="",D34="",C34&lt;$L$4),"",IF(C34=$L$4,IF(AND(D34&lt;=$S$27,$S$27&lt;=(D34+0.08333333333)),"en juego",IF($S$27&lt;D34,"hoy!","finalizado")),IF($L$4&gt;C34,"finalizado","")))</f>
      </c>
      <c r="F34" s="99"/>
      <c r="G34" s="107"/>
      <c r="H34" s="108"/>
      <c r="I34" s="109"/>
      <c r="J34" s="146" t="e">
        <f>IF(AND(E33&lt;&gt;"",E35&lt;&gt;""),IF(OR(F33="",F35="",AND(F33=F35,OR(G33="",G35=""))),"GOF7",IF(F33=F35,IF(G33&gt;G35,E33,E35),IF(F33&gt;F35,E33,E35))),"")</f>
        <v>#REF!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2" customHeight="1">
      <c r="A35" s="114"/>
      <c r="B35" s="147"/>
      <c r="C35" s="99"/>
      <c r="D35" s="99"/>
      <c r="E35" s="139" t="e">
        <f>IF(AND(#REF!=0,#REF!&lt;&gt;""),"2do Grupo E",#REF!)</f>
        <v>#REF!</v>
      </c>
      <c r="F35" s="140"/>
      <c r="G35" s="148"/>
      <c r="H35" s="113"/>
      <c r="I35" s="99"/>
      <c r="J35" s="99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" customHeight="1">
      <c r="A36" s="114"/>
      <c r="B36" s="147"/>
      <c r="C36" s="99"/>
      <c r="D36" s="99"/>
      <c r="E36" s="99"/>
      <c r="F36" s="99"/>
      <c r="G36" s="99"/>
      <c r="H36" s="99"/>
      <c r="I36" s="99"/>
      <c r="J36" s="99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2" customHeight="1">
      <c r="A37" s="114"/>
      <c r="B37" s="147"/>
      <c r="C37" s="99"/>
      <c r="D37" s="99"/>
      <c r="E37" s="139" t="e">
        <f>IF(AND(#REF!=0,#REF!&lt;&gt;""),"1ero Grupo H",#REF!)</f>
        <v>#REF!</v>
      </c>
      <c r="F37" s="140"/>
      <c r="G37" s="141"/>
      <c r="H37" s="104"/>
      <c r="I37" s="99"/>
      <c r="J37" s="99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2" customHeight="1">
      <c r="A38" s="114" t="str">
        <f>IF(OR(E38="en juego",E38="hoy!",E38="finalizado"),"  -&gt;     8","8")</f>
        <v>8</v>
      </c>
      <c r="B38" s="142"/>
      <c r="C38" s="143">
        <v>40358</v>
      </c>
      <c r="D38" s="144">
        <v>0.8541666666666666</v>
      </c>
      <c r="E38" s="145">
        <f>IF(OR(C38="",D38="",C38&lt;$L$4),"",IF(C38=$L$4,IF(AND(D38&lt;=$S$27,$S$27&lt;=(D38+0.08333333333)),"en juego",IF($S$27&lt;D38,"hoy!","finalizado")),IF($L$4&gt;C38,"finalizado","")))</f>
      </c>
      <c r="F38" s="99"/>
      <c r="G38" s="107"/>
      <c r="H38" s="108"/>
      <c r="I38" s="109"/>
      <c r="J38" s="146" t="e">
        <f>IF(AND(E37&lt;&gt;"",E39&lt;&gt;""),IF(OR(F37="",F39="",AND(F37=F39,OR(G37="",G39=""))),"GOF8",IF(F37=F39,IF(G37&gt;G39,E37,E39),IF(F37&gt;F39,E37,E39))),"")</f>
        <v>#REF!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2" customHeight="1">
      <c r="A39" s="114"/>
      <c r="B39" s="99"/>
      <c r="C39" s="99"/>
      <c r="D39" s="99"/>
      <c r="E39" s="139" t="e">
        <f>IF(AND(#REF!=0,#REF!&lt;&gt;""),"2do Grupo G",#REF!)</f>
        <v>#REF!</v>
      </c>
      <c r="F39" s="140"/>
      <c r="G39" s="148"/>
      <c r="H39" s="113"/>
      <c r="I39" s="99"/>
      <c r="J39" s="99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 customHeight="1">
      <c r="A40" s="11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24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24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24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24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</row>
    <row r="285" spans="1:24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24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24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</row>
    <row r="323" spans="1:24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</row>
    <row r="345" spans="1:24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24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24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24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24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</row>
    <row r="361" spans="1:24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</row>
    <row r="400" spans="1:24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</row>
    <row r="401" spans="1:24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</row>
    <row r="411" spans="1:24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</row>
    <row r="412" spans="1:24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ht="12.75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ht="12.75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ht="12.7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ht="12.75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ht="12.75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ht="12.7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ht="12.7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ht="12.7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ht="12.7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ht="12.7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ht="12.7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ht="12.7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ht="12.7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ht="12.7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ht="12.7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ht="12.7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ht="12.7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ht="12.7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ht="12.7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ht="12.7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ht="12.7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ht="12.7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ht="12.7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ht="12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ht="12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ht="12.7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ht="12.7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</row>
    <row r="470" spans="1:24" ht="12.7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</row>
    <row r="471" spans="1:24" ht="12.7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ht="12.7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ht="12.7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ht="12.7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ht="12.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</row>
    <row r="476" spans="1:24" ht="12.7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ht="12.7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ht="12.7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ht="12.7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ht="12.7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ht="12.7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ht="12.7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ht="12.7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ht="12.7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ht="12.7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ht="12.7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ht="12.7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</row>
    <row r="488" spans="1:24" ht="12.7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</row>
    <row r="489" spans="1:24" ht="12.7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ht="12.7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ht="12.7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ht="12.7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ht="12.7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ht="12.7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ht="12.7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ht="12.7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ht="12.7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ht="12.7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ht="12.7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ht="12.7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ht="12.7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ht="12.7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ht="12.7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ht="12.7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ht="12.7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ht="12.7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ht="12.7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ht="12.7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</row>
    <row r="509" spans="1:24" ht="12.7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ht="12.7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ht="12.7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ht="12.7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ht="12.75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</row>
    <row r="514" spans="1:24" ht="12.75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ht="12.7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ht="12.75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ht="12.75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ht="12.75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ht="12.75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</row>
    <row r="520" spans="1:24" ht="12.75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ht="12.75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ht="12.75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</row>
    <row r="523" spans="1:24" ht="12.75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ht="12.7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ht="12.7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ht="12.75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ht="12.75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ht="12.75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ht="12.75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</row>
    <row r="530" spans="1:24" ht="12.75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</row>
    <row r="531" spans="1:24" ht="12.75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</row>
    <row r="532" spans="1:24" ht="12.75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</row>
    <row r="533" spans="1:24" ht="12.75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</row>
    <row r="534" spans="1:24" ht="12.75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</row>
    <row r="535" spans="1:24" ht="12.75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</row>
    <row r="536" spans="1:24" ht="12.75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ht="12.75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ht="12.75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ht="12.75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ht="12.75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ht="12.75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</row>
    <row r="542" spans="1:24" ht="12.75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</row>
    <row r="543" spans="1:24" ht="12.75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ht="12.75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ht="12.75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ht="12.75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ht="12.75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ht="12.75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ht="12.75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ht="12.75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ht="12.75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ht="12.75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ht="12.75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ht="12.75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ht="12.75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ht="12.75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ht="12.75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ht="12.75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ht="12.75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ht="12.75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ht="12.75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ht="12.75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ht="12.75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ht="12.75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ht="12.75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ht="12.75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ht="12.75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ht="12.75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ht="12.75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ht="12.75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ht="12.75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ht="12.75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ht="12.75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ht="12.75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ht="12.75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ht="12.75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</sheetData>
  <sheetProtection/>
  <mergeCells count="4">
    <mergeCell ref="E5:F5"/>
    <mergeCell ref="B5:D5"/>
    <mergeCell ref="G5:H5"/>
    <mergeCell ref="A1:O2"/>
  </mergeCells>
  <conditionalFormatting sqref="G7 G9">
    <cfRule type="expression" priority="1" dxfId="282" stopIfTrue="1">
      <formula>IF(AND($F$7=$F$9,$F$7&lt;&gt;"",$F$9&lt;&gt;""),1,0)</formula>
    </cfRule>
  </conditionalFormatting>
  <conditionalFormatting sqref="G11 G13">
    <cfRule type="expression" priority="2" dxfId="282" stopIfTrue="1">
      <formula>IF(AND($F$11=$F$13,$F$11&lt;&gt;"",$F$13&lt;&gt;""),1,0)</formula>
    </cfRule>
  </conditionalFormatting>
  <conditionalFormatting sqref="G15 G17">
    <cfRule type="expression" priority="3" dxfId="282" stopIfTrue="1">
      <formula>IF(AND($F$15=$F$17,$F$15&lt;&gt;"",$F$17&lt;&gt;""),1,0)</formula>
    </cfRule>
  </conditionalFormatting>
  <conditionalFormatting sqref="G19 G21">
    <cfRule type="expression" priority="4" dxfId="282" stopIfTrue="1">
      <formula>IF(AND($F$19=$F$21,$F$19&lt;&gt;"",$F$21&lt;&gt;""),1,0)</formula>
    </cfRule>
  </conditionalFormatting>
  <conditionalFormatting sqref="G25 G23">
    <cfRule type="expression" priority="5" dxfId="282" stopIfTrue="1">
      <formula>IF(AND($F$23=$F$25,$F$23&lt;&gt;"",$F$25&lt;&gt;""),1,0)</formula>
    </cfRule>
  </conditionalFormatting>
  <conditionalFormatting sqref="G29 G31">
    <cfRule type="expression" priority="6" dxfId="282" stopIfTrue="1">
      <formula>IF(AND($F$29=$F$31,$F$29&lt;&gt;"",$F$31&lt;&gt;""),1,0)</formula>
    </cfRule>
  </conditionalFormatting>
  <conditionalFormatting sqref="G33 G35">
    <cfRule type="expression" priority="7" dxfId="282" stopIfTrue="1">
      <formula>IF(AND($F$33=$F$35,$F$33&lt;&gt;"",$F$35&lt;&gt;""),1,0)</formula>
    </cfRule>
  </conditionalFormatting>
  <conditionalFormatting sqref="G37 G39">
    <cfRule type="expression" priority="8" dxfId="282" stopIfTrue="1">
      <formula>IF(AND($F$37=$F$39,$F$37&lt;&gt;"",$F$39&lt;&gt;""),1,0)</formula>
    </cfRule>
  </conditionalFormatting>
  <conditionalFormatting sqref="A8:E8 D24 C11:C12 D16 D34">
    <cfRule type="expression" priority="9" dxfId="0" stopIfTrue="1">
      <formula>IF(OR($E$8="en juego",$E$8="hoy!"),1,0)</formula>
    </cfRule>
  </conditionalFormatting>
  <conditionalFormatting sqref="A38:B38 E38">
    <cfRule type="expression" priority="10" dxfId="0" stopIfTrue="1">
      <formula>IF(OR($E$38="en juego",$E$38="hoy!"),1,0)</formula>
    </cfRule>
  </conditionalFormatting>
  <conditionalFormatting sqref="A34:C34 E34 C38">
    <cfRule type="expression" priority="11" dxfId="0" stopIfTrue="1">
      <formula>IF(OR($E$34="en juego",$E$34="hoy!"),1,0)</formula>
    </cfRule>
  </conditionalFormatting>
  <conditionalFormatting sqref="A30:B30 E30">
    <cfRule type="expression" priority="12" dxfId="0" stopIfTrue="1">
      <formula>IF(OR($E$30="en juego",$E$30="hoy!"),1,0)</formula>
    </cfRule>
  </conditionalFormatting>
  <conditionalFormatting sqref="A24:C24 E24 C30">
    <cfRule type="expression" priority="13" dxfId="0" stopIfTrue="1">
      <formula>IF(OR($E$24="en juego",$E$24="hoy!"),1,0)</formula>
    </cfRule>
  </conditionalFormatting>
  <conditionalFormatting sqref="A20:B20 E20">
    <cfRule type="expression" priority="14" dxfId="0" stopIfTrue="1">
      <formula>IF(OR($E$20="en juego",$E$20="hoy!"),1,0)</formula>
    </cfRule>
  </conditionalFormatting>
  <conditionalFormatting sqref="A16:C16 E16 C20">
    <cfRule type="expression" priority="15" dxfId="0" stopIfTrue="1">
      <formula>IF(OR($E$16="en juego",$E$16="hoy!"),1,0)</formula>
    </cfRule>
  </conditionalFormatting>
  <conditionalFormatting sqref="A12:B12 D12:E12 D30 D20 D38">
    <cfRule type="expression" priority="16" dxfId="0" stopIfTrue="1">
      <formula>IF(OR($E$12="en juego",$E$12="hoy!"),1,0)</formula>
    </cfRule>
  </conditionalFormatting>
  <dataValidations count="2">
    <dataValidation type="whole" allowBlank="1" showErrorMessage="1" errorTitle="Dato no válido" error="Ingrese sólo un número entero&#10;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89"/>
  <sheetViews>
    <sheetView showGridLines="0" showRowColHeaders="0" showOutlineSymbols="0" zoomScalePageLayoutView="0" workbookViewId="0" topLeftCell="A1">
      <selection activeCell="M4" sqref="M4"/>
    </sheetView>
  </sheetViews>
  <sheetFormatPr defaultColWidth="9.140625" defaultRowHeight="12.75"/>
  <cols>
    <col min="1" max="1" width="2.7109375" style="182" customWidth="1"/>
    <col min="2" max="2" width="16.7109375" style="82" bestFit="1" customWidth="1"/>
    <col min="3" max="3" width="10.8515625" style="82" customWidth="1"/>
    <col min="4" max="4" width="10.57421875" style="82" customWidth="1"/>
    <col min="5" max="5" width="30.7109375" style="82" customWidth="1"/>
    <col min="6" max="6" width="3.7109375" style="82" customWidth="1"/>
    <col min="7" max="7" width="2.00390625" style="82" customWidth="1"/>
    <col min="8" max="8" width="6.421875" style="82" customWidth="1"/>
    <col min="9" max="9" width="11.7109375" style="82" customWidth="1"/>
    <col min="10" max="10" width="30.7109375" style="82" customWidth="1"/>
    <col min="11" max="11" width="3.7109375" style="82" customWidth="1"/>
    <col min="12" max="12" width="7.7109375" style="82" bestFit="1" customWidth="1"/>
    <col min="13" max="13" width="8.8515625" style="82" bestFit="1" customWidth="1"/>
    <col min="14" max="14" width="1.7109375" style="82" customWidth="1"/>
    <col min="15" max="16384" width="9.140625" style="82" customWidth="1"/>
  </cols>
  <sheetData>
    <row r="1" spans="1:21" s="86" customFormat="1" ht="34.5" customHeight="1">
      <c r="A1" s="301" t="s">
        <v>68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84"/>
      <c r="Q1" s="84"/>
      <c r="R1" s="84"/>
      <c r="S1" s="84"/>
      <c r="T1" s="85"/>
      <c r="U1" s="85"/>
    </row>
    <row r="2" spans="1:21" s="86" customFormat="1" ht="34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84"/>
      <c r="Q2" s="84"/>
      <c r="R2" s="84"/>
      <c r="S2" s="84"/>
      <c r="T2" s="85"/>
      <c r="U2" s="85"/>
    </row>
    <row r="3" spans="1:19" ht="15" customHeight="1">
      <c r="A3" s="179"/>
      <c r="B3" s="45"/>
      <c r="C3" s="45"/>
      <c r="D3" s="45"/>
      <c r="E3" s="48"/>
      <c r="F3" s="62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5"/>
      <c r="S3" s="45"/>
    </row>
    <row r="4" spans="1:19" ht="12.75" customHeight="1">
      <c r="A4" s="179"/>
      <c r="B4" s="45"/>
      <c r="C4" s="45"/>
      <c r="D4" s="45"/>
      <c r="E4" s="44"/>
      <c r="F4" s="64"/>
      <c r="G4" s="45"/>
      <c r="H4" s="45"/>
      <c r="I4" s="45"/>
      <c r="J4" s="45"/>
      <c r="K4" s="45"/>
      <c r="L4" s="118">
        <f ca="1">TODAY()</f>
        <v>41801</v>
      </c>
      <c r="M4" s="188">
        <f ca="1">NOW()</f>
        <v>41801.32707569445</v>
      </c>
      <c r="N4" s="45"/>
      <c r="O4" s="67" t="s">
        <v>52</v>
      </c>
      <c r="P4" s="45"/>
      <c r="Q4" s="45"/>
      <c r="R4" s="45"/>
      <c r="S4" s="45"/>
    </row>
    <row r="5" spans="1:19" ht="12" customHeight="1">
      <c r="A5" s="179"/>
      <c r="B5" s="176" t="s">
        <v>119</v>
      </c>
      <c r="C5" s="176" t="s">
        <v>120</v>
      </c>
      <c r="D5" s="176" t="s">
        <v>121</v>
      </c>
      <c r="E5" s="375" t="s">
        <v>63</v>
      </c>
      <c r="F5" s="375"/>
      <c r="G5" s="376" t="s">
        <v>64</v>
      </c>
      <c r="H5" s="376"/>
      <c r="I5" s="117"/>
      <c r="J5" s="119" t="s">
        <v>65</v>
      </c>
      <c r="K5" s="45"/>
      <c r="L5" s="120"/>
      <c r="M5" s="45"/>
      <c r="N5" s="45"/>
      <c r="O5" s="45"/>
      <c r="P5" s="45"/>
      <c r="Q5" s="45"/>
      <c r="R5" s="45"/>
      <c r="S5" s="45"/>
    </row>
    <row r="6" spans="1:19" ht="12" customHeight="1">
      <c r="A6" s="180"/>
      <c r="B6" s="45"/>
      <c r="C6" s="45"/>
      <c r="D6" s="45"/>
      <c r="E6" s="73"/>
      <c r="F6" s="73"/>
      <c r="G6" s="73"/>
      <c r="H6" s="73"/>
      <c r="I6" s="73"/>
      <c r="J6" s="73"/>
      <c r="K6" s="45"/>
      <c r="L6" s="45"/>
      <c r="M6" s="45"/>
      <c r="N6" s="45"/>
      <c r="O6" s="45"/>
      <c r="P6" s="45"/>
      <c r="Q6" s="45"/>
      <c r="R6" s="45"/>
      <c r="S6" s="45"/>
    </row>
    <row r="7" spans="1:19" ht="14.25" customHeight="1">
      <c r="A7" s="180"/>
      <c r="B7" s="45"/>
      <c r="C7" s="45"/>
      <c r="D7" s="45"/>
      <c r="E7" s="121" t="str">
        <f>IF(AND('- A -'!H31=0,'- A -'!G31&lt;&gt;""),"1ero Grupo A",'- A -'!G31)</f>
        <v>BALLERS</v>
      </c>
      <c r="F7" s="122"/>
      <c r="G7" s="123"/>
      <c r="H7" s="124"/>
      <c r="I7" s="73"/>
      <c r="J7" s="73"/>
      <c r="K7" s="45"/>
      <c r="L7" s="45"/>
      <c r="M7" s="45"/>
      <c r="N7" s="45"/>
      <c r="O7" s="45"/>
      <c r="P7" s="45"/>
      <c r="Q7" s="45"/>
      <c r="R7" s="45"/>
      <c r="S7" s="45"/>
    </row>
    <row r="8" spans="1:19" ht="14.25" customHeight="1">
      <c r="A8" s="180" t="str">
        <f>IF(OR(E8="en juego",E8="hoy!",E8="finalizado"),"  -&gt;     A","A")</f>
        <v>A</v>
      </c>
      <c r="B8" s="125" t="s">
        <v>115</v>
      </c>
      <c r="C8" s="178">
        <v>41600</v>
      </c>
      <c r="D8" s="177">
        <v>0.4166666666666667</v>
      </c>
      <c r="E8" s="126">
        <f>IF(OR(C8="",D8="",C8&lt;$L$4),"",IF(C8=$L$4,IF(AND(D8&lt;=$S$24,$S$24&lt;=(D8+0.08333333333)),"en juego",IF($S$24&lt;D8,"hoy!","finalizado")),IF($L$4&gt;C8,"finalizado","")))</f>
      </c>
      <c r="F8" s="47"/>
      <c r="G8" s="79"/>
      <c r="H8" s="80"/>
      <c r="I8" s="77"/>
      <c r="J8" s="127" t="str">
        <f>IF(AND(E7&lt;&gt;"",E9&lt;&gt;""),IF(OR(F7="",F9="",AND(F7=F9,OR(G7="",G9=""))),"GCFA",IF(F7=F9,IF(G7&gt;G9,E7,E9),IF(F7&gt;F9,E7,E9))),"")</f>
        <v>GCFA</v>
      </c>
      <c r="K8" s="45"/>
      <c r="L8" s="45"/>
      <c r="M8" s="45"/>
      <c r="N8" s="45"/>
      <c r="O8" s="45"/>
      <c r="P8" s="45"/>
      <c r="Q8" s="45"/>
      <c r="R8" s="45"/>
      <c r="S8" s="45"/>
    </row>
    <row r="9" spans="1:19" ht="14.25" customHeight="1">
      <c r="A9" s="180"/>
      <c r="B9" s="128"/>
      <c r="C9" s="128"/>
      <c r="D9" s="128"/>
      <c r="E9" s="121" t="str">
        <f>IF(AND('- B -'!H34=0,'- B -'!G34&lt;&gt;""),"4To Grupo B",'- B -'!G34)</f>
        <v>SCORPIONS</v>
      </c>
      <c r="F9" s="122"/>
      <c r="G9" s="129"/>
      <c r="H9" s="130"/>
      <c r="I9" s="73"/>
      <c r="J9" s="73"/>
      <c r="K9" s="45"/>
      <c r="L9" s="45"/>
      <c r="M9" s="45"/>
      <c r="N9" s="45"/>
      <c r="O9" s="45"/>
      <c r="P9" s="45"/>
      <c r="Q9" s="45"/>
      <c r="R9" s="45"/>
      <c r="S9" s="45"/>
    </row>
    <row r="10" spans="1:19" ht="15" customHeight="1">
      <c r="A10" s="180"/>
      <c r="B10" s="128"/>
      <c r="C10" s="128"/>
      <c r="D10" s="128"/>
      <c r="E10" s="73"/>
      <c r="F10" s="47"/>
      <c r="G10" s="73"/>
      <c r="H10" s="73"/>
      <c r="I10" s="73"/>
      <c r="J10" s="73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4.25" customHeight="1">
      <c r="A11" s="180"/>
      <c r="B11" s="128"/>
      <c r="C11" s="128"/>
      <c r="D11" s="128"/>
      <c r="E11" s="121" t="str">
        <f>IF(AND('- A -'!H32=0,'- A -'!G32&lt;&gt;""),"2do Grupo A",'- A -'!G32)</f>
        <v>CANELA PASIÓN</v>
      </c>
      <c r="F11" s="122"/>
      <c r="G11" s="123"/>
      <c r="H11" s="124"/>
      <c r="I11" s="73"/>
      <c r="J11" s="73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4.25" customHeight="1">
      <c r="A12" s="180" t="str">
        <f>IF(OR(E12="en juego",E12="hoy!",E12="finalizado"),"  -&gt;     B","B")</f>
        <v>B</v>
      </c>
      <c r="B12" s="125" t="s">
        <v>115</v>
      </c>
      <c r="C12" s="178">
        <v>41600</v>
      </c>
      <c r="D12" s="177" t="s">
        <v>118</v>
      </c>
      <c r="E12" s="126">
        <f>IF(OR(C12="",D12="",C12&lt;$L$4),"",IF(C12=$L$4,IF(AND(D12&lt;=$S$24,$S$24&lt;=(D12+0.08333333333)),"en juego",IF($S$24&lt;D12,"hoy!","finalizado")),IF($L$4&gt;C12,"finalizado","")))</f>
      </c>
      <c r="F12" s="47"/>
      <c r="G12" s="79"/>
      <c r="H12" s="80"/>
      <c r="I12" s="77"/>
      <c r="J12" s="127" t="str">
        <f>IF(AND(E11&lt;&gt;"",E13&lt;&gt;""),IF(OR(F11="",F13="",AND(F11=F13,OR(G11="",G13=""))),"GCFB",IF(F11=F13,IF(G11&gt;G13,E11,E13),IF(F11&gt;F13,E11,E13))),"")</f>
        <v>GCFB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4.25" customHeight="1">
      <c r="A13" s="180"/>
      <c r="B13" s="128"/>
      <c r="C13" s="128"/>
      <c r="D13" s="128"/>
      <c r="E13" s="121" t="str">
        <f>IF(AND('- B -'!H33=0,'- B -'!G33&lt;&gt;""),"3ro Grupo B",'- B -'!G33)</f>
        <v>FCE</v>
      </c>
      <c r="F13" s="122"/>
      <c r="G13" s="129"/>
      <c r="H13" s="130"/>
      <c r="I13" s="73"/>
      <c r="J13" s="73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5" customHeight="1">
      <c r="A14" s="180"/>
      <c r="B14" s="128"/>
      <c r="C14" s="128"/>
      <c r="D14" s="128"/>
      <c r="E14" s="73"/>
      <c r="F14" s="47"/>
      <c r="G14" s="73"/>
      <c r="H14" s="73"/>
      <c r="I14" s="73"/>
      <c r="J14" s="73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4.25" customHeight="1">
      <c r="A15" s="180"/>
      <c r="B15" s="128"/>
      <c r="C15" s="128"/>
      <c r="D15" s="128"/>
      <c r="E15" s="121" t="str">
        <f>IF(AND('- B -'!H31=0,'- B -'!G31&lt;&gt;""),"1ero Grupo B",'- B -'!G31)</f>
        <v>LOS JUECES</v>
      </c>
      <c r="F15" s="122"/>
      <c r="G15" s="123"/>
      <c r="H15" s="124"/>
      <c r="I15" s="73"/>
      <c r="J15" s="73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4.25" customHeight="1">
      <c r="A16" s="180" t="str">
        <f>IF(OR(E16="en juego",E16="hoy!",E16="finalizado"),"  -&gt;     C","C")</f>
        <v>C</v>
      </c>
      <c r="B16" s="125" t="s">
        <v>116</v>
      </c>
      <c r="C16" s="178">
        <v>41600</v>
      </c>
      <c r="D16" s="177" t="s">
        <v>118</v>
      </c>
      <c r="E16" s="126">
        <f>IF(OR(C16="",D16="",C16&lt;$L$4),"",IF(C16=$L$4,IF(AND(D16&lt;=$S$24,$S$24&lt;=(D16+0.08333333333)),"en juego",IF($S$24&lt;D16,"hoy!","finalizado")),IF($L$4&gt;C16,"finalizado","")))</f>
      </c>
      <c r="F16" s="47"/>
      <c r="G16" s="79"/>
      <c r="H16" s="80"/>
      <c r="I16" s="77"/>
      <c r="J16" s="127" t="str">
        <f>IF(AND(E15&lt;&gt;"",E17&lt;&gt;""),IF(OR(F15="",F17="",AND(F15=F17,OR(G15="",G17=""))),"GCFC",IF(F15=F17,IF(G15&gt;G17,E15,E17),IF(F15&gt;F17,E15,E17))),"")</f>
        <v>GCFC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4.25" customHeight="1">
      <c r="A17" s="180"/>
      <c r="B17" s="128"/>
      <c r="C17" s="128"/>
      <c r="D17" s="128"/>
      <c r="E17" s="121" t="str">
        <f>IF(AND('- A -'!H34=0,'- A -'!G34&lt;&gt;""),"4To Grupo A",'- A -'!G34)</f>
        <v>CIENCIAS II</v>
      </c>
      <c r="F17" s="122"/>
      <c r="G17" s="129"/>
      <c r="H17" s="130"/>
      <c r="I17" s="73"/>
      <c r="J17" s="73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 customHeight="1">
      <c r="A18" s="180"/>
      <c r="B18" s="128"/>
      <c r="C18" s="128"/>
      <c r="D18" s="128"/>
      <c r="E18" s="73"/>
      <c r="F18" s="47"/>
      <c r="G18" s="73"/>
      <c r="H18" s="73"/>
      <c r="I18" s="73"/>
      <c r="J18" s="73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4.25" customHeight="1">
      <c r="A19" s="180"/>
      <c r="B19" s="128"/>
      <c r="C19" s="128"/>
      <c r="D19" s="128"/>
      <c r="E19" s="121" t="str">
        <f>IF(AND('- B -'!H32=0,'- B -'!G32&lt;&gt;""),"2do Grupo B",'- B -'!G32)</f>
        <v>CIENCIAS I</v>
      </c>
      <c r="F19" s="122"/>
      <c r="G19" s="123"/>
      <c r="H19" s="124"/>
      <c r="I19" s="73"/>
      <c r="J19" s="73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4.25" customHeight="1">
      <c r="A20" s="180" t="str">
        <f>IF(OR(E20="en juego",E20="hoy!",E20="finalizado"),"  -&gt;     D","D")</f>
        <v>D</v>
      </c>
      <c r="B20" s="125" t="s">
        <v>115</v>
      </c>
      <c r="C20" s="178">
        <v>41600</v>
      </c>
      <c r="D20" s="177">
        <v>0.5833333333333334</v>
      </c>
      <c r="E20" s="126">
        <f>IF(OR(C20="",D20="",C20&lt;$L$4),"",IF(C20=$L$4,IF(AND(D20&lt;=$S$24,$S$24&lt;=(D20+0.08333333333)),"en juego",IF($S$24&lt;D20,"hoy!","finalizado")),IF($L$4&gt;C20,"finalizado","")))</f>
      </c>
      <c r="F20" s="47"/>
      <c r="G20" s="79"/>
      <c r="H20" s="80"/>
      <c r="I20" s="77"/>
      <c r="J20" s="127" t="str">
        <f>IF(AND(E19&lt;&gt;"",E21&lt;&gt;""),IF(OR(F19="",F21="",AND(F19=F21,OR(G19="",G21=""))),"GCFD",IF(F19=F21,IF(G19&gt;G21,E19,E21),IF(F19&gt;F21,E19,E21))),"")</f>
        <v>GCFD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4.25" customHeight="1">
      <c r="A21" s="180"/>
      <c r="B21" s="45"/>
      <c r="C21" s="45"/>
      <c r="D21" s="45"/>
      <c r="E21" s="121" t="str">
        <f>IF(AND('- A -'!H33=0,'- A -'!G33&lt;&gt;""),"3ro Grupo A",'- A -'!G33)</f>
        <v>BASQUETEROS UN</v>
      </c>
      <c r="F21" s="122"/>
      <c r="G21" s="129"/>
      <c r="H21" s="130"/>
      <c r="I21" s="73"/>
      <c r="J21" s="73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>
      <c r="A22" s="180"/>
      <c r="B22" s="45"/>
      <c r="C22" s="45"/>
      <c r="D22" s="45"/>
      <c r="E22" s="73"/>
      <c r="F22" s="73"/>
      <c r="G22" s="73"/>
      <c r="H22" s="73"/>
      <c r="I22" s="73"/>
      <c r="J22" s="73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.75" hidden="1">
      <c r="A23" s="181"/>
      <c r="B23" s="73"/>
      <c r="C23" s="73"/>
      <c r="D23" s="73"/>
      <c r="E23" s="73"/>
      <c r="F23" s="73"/>
      <c r="G23" s="73"/>
      <c r="H23" s="73"/>
      <c r="I23" s="73"/>
      <c r="J23" s="73"/>
      <c r="K23" s="45"/>
      <c r="L23" s="45"/>
      <c r="M23" s="45"/>
      <c r="N23" s="45"/>
      <c r="O23" s="45"/>
      <c r="P23" s="45"/>
      <c r="Q23" s="45"/>
      <c r="R23" s="131">
        <f>HOUR(M4)</f>
        <v>7</v>
      </c>
      <c r="S23" s="131">
        <f>MINUTE(M4)</f>
        <v>50</v>
      </c>
    </row>
    <row r="24" spans="1:19" ht="12.75" hidden="1">
      <c r="A24" s="181"/>
      <c r="B24" s="73"/>
      <c r="C24" s="73"/>
      <c r="D24" s="73"/>
      <c r="E24" s="73"/>
      <c r="F24" s="73"/>
      <c r="G24" s="73"/>
      <c r="H24" s="73"/>
      <c r="I24" s="73"/>
      <c r="J24" s="73"/>
      <c r="K24" s="45"/>
      <c r="L24" s="45"/>
      <c r="M24" s="45"/>
      <c r="N24" s="45"/>
      <c r="O24" s="45"/>
      <c r="P24" s="45"/>
      <c r="Q24" s="45"/>
      <c r="R24" s="131"/>
      <c r="S24" s="132">
        <f>TIME(R23,S23,0)</f>
        <v>0.3263888888888889</v>
      </c>
    </row>
    <row r="25" spans="1:19" ht="15" customHeight="1">
      <c r="A25" s="179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.75">
      <c r="A26" s="17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.75">
      <c r="A27" s="17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2.75">
      <c r="A28" s="17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2.75">
      <c r="A29" s="17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2.75">
      <c r="A30" s="17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2.75">
      <c r="A31" s="17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2.75">
      <c r="A32" s="17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.75">
      <c r="A33" s="17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.75">
      <c r="A34" s="17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2.75">
      <c r="A35" s="17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.75">
      <c r="A36" s="17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.75">
      <c r="A37" s="17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2.75">
      <c r="A38" s="17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2.75">
      <c r="A39" s="17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2.75">
      <c r="A40" s="17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2.75">
      <c r="A41" s="17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2.75">
      <c r="A42" s="17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2.75">
      <c r="A43" s="17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2.75">
      <c r="A44" s="17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2.75">
      <c r="A45" s="17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12.75">
      <c r="A46" s="17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2.75">
      <c r="A47" s="17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2.75">
      <c r="A48" s="17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2.75">
      <c r="A49" s="17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2.75">
      <c r="A50" s="17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2.75">
      <c r="A51" s="17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2.75">
      <c r="A52" s="17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2.75">
      <c r="A53" s="17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2.75">
      <c r="A54" s="17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2.75">
      <c r="A55" s="17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2.75">
      <c r="A56" s="17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17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17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2.75">
      <c r="A59" s="17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2.75">
      <c r="A60" s="17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2.75">
      <c r="A61" s="17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2.75">
      <c r="A62" s="17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2.75">
      <c r="A63" s="17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2.75">
      <c r="A64" s="17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2.75">
      <c r="A65" s="17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2.75">
      <c r="A66" s="17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12.75">
      <c r="A67" s="17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2.75">
      <c r="A68" s="17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2.75">
      <c r="A69" s="17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2.75">
      <c r="A70" s="17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2.75">
      <c r="A71" s="17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2.75">
      <c r="A72" s="17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2.75">
      <c r="A73" s="17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2.75">
      <c r="A74" s="17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12.75">
      <c r="A75" s="17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12.75">
      <c r="A76" s="17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ht="12.75">
      <c r="A77" s="17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2.75">
      <c r="A78" s="17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2.75">
      <c r="A79" s="17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17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2.75">
      <c r="A81" s="17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2.75">
      <c r="A82" s="17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2.75">
      <c r="A83" s="17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2.75">
      <c r="A84" s="17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2.75">
      <c r="A85" s="17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2.75">
      <c r="A86" s="17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2.75">
      <c r="A87" s="17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12.75">
      <c r="A88" s="17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ht="12.75">
      <c r="A89" s="17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ht="12.75">
      <c r="A90" s="17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ht="12.75">
      <c r="A91" s="17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ht="12.75">
      <c r="A92" s="17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ht="12.75">
      <c r="A93" s="17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ht="12.75">
      <c r="A94" s="17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ht="12.75">
      <c r="A95" s="17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ht="12.75">
      <c r="A96" s="17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ht="12.75">
      <c r="A97" s="17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ht="12.75">
      <c r="A98" s="17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ht="12.75">
      <c r="A99" s="17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ht="12.75">
      <c r="A100" s="17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ht="12.75">
      <c r="A101" s="17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ht="12.75">
      <c r="A102" s="17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ht="12.75">
      <c r="A103" s="17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ht="12.75">
      <c r="A104" s="17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ht="12.75">
      <c r="A105" s="17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ht="12.75">
      <c r="A106" s="17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ht="12.75">
      <c r="A107" s="17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ht="12.75">
      <c r="A108" s="17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ht="12.75">
      <c r="A109" s="17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ht="12.75">
      <c r="A110" s="17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ht="12.75">
      <c r="A111" s="17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ht="12.75">
      <c r="A112" s="17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ht="12.75">
      <c r="A113" s="17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ht="12.75">
      <c r="A114" s="17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ht="12.75">
      <c r="A115" s="17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ht="12.75">
      <c r="A116" s="17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ht="12.75">
      <c r="A117" s="17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ht="12.75">
      <c r="A118" s="17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ht="12.75">
      <c r="A119" s="17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ht="12.75">
      <c r="A120" s="17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ht="12.75">
      <c r="A121" s="17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ht="12.75">
      <c r="A122" s="17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ht="12.75">
      <c r="A123" s="17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ht="12.75">
      <c r="A124" s="17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ht="12.75">
      <c r="A125" s="17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ht="12.75">
      <c r="A126" s="17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ht="12.75">
      <c r="A127" s="17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ht="12.75">
      <c r="A128" s="17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ht="12.75">
      <c r="A129" s="17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ht="12.75">
      <c r="A130" s="17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ht="12.75">
      <c r="A131" s="17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ht="12.75">
      <c r="A132" s="17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ht="12.75">
      <c r="A133" s="17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ht="12.75">
      <c r="A134" s="17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ht="12.75">
      <c r="A135" s="17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ht="12.75">
      <c r="A136" s="17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ht="12.75">
      <c r="A137" s="17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ht="12.75">
      <c r="A138" s="17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ht="12.75">
      <c r="A139" s="17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ht="12.75">
      <c r="A140" s="17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ht="12.75">
      <c r="A141" s="17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ht="12.75">
      <c r="A142" s="17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ht="12.75">
      <c r="A143" s="17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ht="12.75">
      <c r="A144" s="17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ht="12.75">
      <c r="A145" s="17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ht="12.75">
      <c r="A146" s="17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ht="12.75">
      <c r="A147" s="17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ht="12.75">
      <c r="A148" s="17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ht="12.75">
      <c r="A149" s="179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ht="12.75">
      <c r="A150" s="179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ht="12.75">
      <c r="A151" s="179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ht="12.75">
      <c r="A152" s="179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ht="12.75">
      <c r="A153" s="179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ht="12.75">
      <c r="A154" s="179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ht="12.75">
      <c r="A155" s="179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ht="12.75">
      <c r="A156" s="179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ht="12.75">
      <c r="A157" s="179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ht="12.75">
      <c r="A158" s="179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ht="12.75">
      <c r="A159" s="179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ht="12.75">
      <c r="A160" s="179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ht="12.75">
      <c r="A161" s="179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ht="12.75">
      <c r="A162" s="179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ht="12.75">
      <c r="A163" s="179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ht="12.75">
      <c r="A164" s="179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ht="12.75">
      <c r="A165" s="179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ht="12.75">
      <c r="A166" s="179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ht="12.75">
      <c r="A167" s="179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ht="12.75">
      <c r="A168" s="179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ht="12.75">
      <c r="A169" s="179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ht="12.75">
      <c r="A170" s="179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ht="12.75">
      <c r="A171" s="179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ht="12.75">
      <c r="A172" s="179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ht="12.75">
      <c r="A173" s="179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ht="12.75">
      <c r="A174" s="179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ht="12.75">
      <c r="A175" s="179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ht="12.75">
      <c r="A176" s="179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ht="12.75">
      <c r="A177" s="179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ht="12.75">
      <c r="A178" s="179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ht="12.75">
      <c r="A179" s="179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ht="12.75">
      <c r="A180" s="179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ht="12.75">
      <c r="A181" s="179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ht="12.75">
      <c r="A182" s="179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ht="12.75">
      <c r="A183" s="179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ht="12.75">
      <c r="A184" s="179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ht="12.75">
      <c r="A185" s="179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ht="12.75">
      <c r="A186" s="179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ht="12.75">
      <c r="A187" s="179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ht="12.75">
      <c r="A188" s="179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ht="12.75">
      <c r="A189" s="179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ht="12.75">
      <c r="A190" s="179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ht="12.75">
      <c r="A191" s="179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ht="12.75">
      <c r="A192" s="179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ht="12.75">
      <c r="A193" s="179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ht="12.75">
      <c r="A194" s="179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ht="12.75">
      <c r="A195" s="179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ht="12.75">
      <c r="A196" s="179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ht="12.75">
      <c r="A197" s="179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ht="12.75">
      <c r="A198" s="179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ht="12.75">
      <c r="A199" s="179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ht="12.75">
      <c r="A200" s="179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ht="12.75">
      <c r="A201" s="179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ht="12.75">
      <c r="A202" s="179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ht="12.75">
      <c r="A203" s="179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ht="12.75">
      <c r="A204" s="179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ht="12.75">
      <c r="A205" s="179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ht="12.75">
      <c r="A206" s="179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ht="12.75">
      <c r="A207" s="179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ht="12.75">
      <c r="A208" s="179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ht="12.75">
      <c r="A209" s="179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ht="12.75">
      <c r="A210" s="179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ht="12.75">
      <c r="A211" s="179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ht="12.75">
      <c r="A212" s="179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ht="12.75">
      <c r="A213" s="179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ht="12.75">
      <c r="A214" s="179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ht="12.75">
      <c r="A215" s="179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ht="12.75">
      <c r="A216" s="179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ht="12.75">
      <c r="A217" s="179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ht="12.75">
      <c r="A218" s="179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ht="12.75">
      <c r="A219" s="179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ht="12.75">
      <c r="A220" s="179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ht="12.75">
      <c r="A221" s="179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ht="12.75">
      <c r="A222" s="179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ht="12.75">
      <c r="A223" s="179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ht="12.75">
      <c r="A224" s="179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ht="12.75">
      <c r="A225" s="179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ht="12.75">
      <c r="A226" s="179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ht="12.75">
      <c r="A227" s="179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ht="12.75">
      <c r="A228" s="179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ht="12.75">
      <c r="A229" s="179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ht="12.75">
      <c r="A230" s="179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ht="12.75">
      <c r="A231" s="179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ht="12.75">
      <c r="A232" s="179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ht="12.75">
      <c r="A233" s="179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ht="12.75">
      <c r="A234" s="179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ht="12.75">
      <c r="A235" s="179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ht="12.75">
      <c r="A236" s="179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ht="12.75">
      <c r="A237" s="179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ht="12.75">
      <c r="A238" s="179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ht="12.75">
      <c r="A239" s="179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ht="12.75">
      <c r="A240" s="179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ht="12.75">
      <c r="A241" s="179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ht="12.75">
      <c r="A242" s="179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ht="12.75">
      <c r="A243" s="179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ht="12.75">
      <c r="A244" s="179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ht="12.75">
      <c r="A245" s="179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ht="12.75">
      <c r="A246" s="179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ht="12.75">
      <c r="A247" s="179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ht="12.75">
      <c r="A248" s="179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ht="12.75">
      <c r="A249" s="179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ht="12.75">
      <c r="A250" s="179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ht="12.75">
      <c r="A251" s="179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ht="12.75">
      <c r="A252" s="179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ht="12.75">
      <c r="A253" s="179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ht="12.75">
      <c r="A254" s="179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ht="12.75">
      <c r="A255" s="179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ht="12.75">
      <c r="A256" s="179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ht="12.75">
      <c r="A257" s="179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ht="12.75">
      <c r="A258" s="179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ht="12.75">
      <c r="A259" s="179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ht="12.75">
      <c r="A260" s="179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ht="12.75">
      <c r="A261" s="179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ht="12.75">
      <c r="A262" s="179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ht="12.75">
      <c r="A263" s="179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ht="12.75">
      <c r="A264" s="179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ht="12.75">
      <c r="A265" s="179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ht="12.75">
      <c r="A266" s="179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ht="12.75">
      <c r="A267" s="179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ht="12.75">
      <c r="A268" s="179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ht="12.75">
      <c r="A269" s="179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ht="12.75">
      <c r="A270" s="179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ht="12.75">
      <c r="A271" s="179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ht="12.75">
      <c r="A272" s="179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ht="12.75">
      <c r="A273" s="179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ht="12.75">
      <c r="A274" s="179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ht="12.75">
      <c r="A275" s="179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ht="12.75">
      <c r="A276" s="179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ht="12.75">
      <c r="A277" s="179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ht="12.75">
      <c r="A278" s="179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ht="12.75">
      <c r="A279" s="179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ht="12.75">
      <c r="A280" s="179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ht="12.75">
      <c r="A281" s="179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ht="12.75">
      <c r="A282" s="179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ht="12.75">
      <c r="A283" s="179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ht="12.75">
      <c r="A284" s="179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ht="12.75">
      <c r="A285" s="179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ht="12.75">
      <c r="A286" s="179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ht="12.75">
      <c r="A287" s="179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ht="12.75">
      <c r="A288" s="179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ht="12.75">
      <c r="A289" s="179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ht="12.75">
      <c r="A290" s="179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ht="12.75">
      <c r="A291" s="179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ht="12.75">
      <c r="A292" s="179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ht="12.75">
      <c r="A293" s="179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ht="12.75">
      <c r="A294" s="179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ht="12.75">
      <c r="A295" s="179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ht="12.75">
      <c r="A296" s="179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ht="12.75">
      <c r="A297" s="179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ht="12.75">
      <c r="A298" s="179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ht="12.75">
      <c r="A299" s="179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ht="12.75">
      <c r="A300" s="179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ht="12.75">
      <c r="A301" s="179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ht="12.75">
      <c r="A302" s="179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ht="12.75">
      <c r="A303" s="179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ht="12.75">
      <c r="A304" s="179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ht="12.75">
      <c r="A305" s="179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ht="12.75">
      <c r="A306" s="179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ht="12.75">
      <c r="A307" s="179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ht="12.75">
      <c r="A308" s="179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ht="12.75">
      <c r="A309" s="179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ht="12.75">
      <c r="A310" s="179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ht="12.75">
      <c r="A311" s="179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ht="12.75">
      <c r="A312" s="179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ht="12.75">
      <c r="A313" s="179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ht="12.75">
      <c r="A314" s="179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ht="12.75">
      <c r="A315" s="179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ht="12.75">
      <c r="A316" s="179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ht="12.75">
      <c r="A317" s="179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ht="12.75">
      <c r="A318" s="179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ht="12.75">
      <c r="A319" s="179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ht="12.75">
      <c r="A320" s="179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ht="12.75">
      <c r="A321" s="179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ht="12.75">
      <c r="A322" s="179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ht="12.75">
      <c r="A323" s="179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ht="12.75">
      <c r="A324" s="179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ht="12.75">
      <c r="A325" s="179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ht="12.75">
      <c r="A326" s="179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ht="12.75">
      <c r="A327" s="179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ht="12.75">
      <c r="A328" s="179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ht="12.75">
      <c r="A329" s="17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ht="12.75">
      <c r="A330" s="17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ht="12.75">
      <c r="A331" s="179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ht="12.75">
      <c r="A332" s="179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ht="12.75">
      <c r="A333" s="179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ht="12.75">
      <c r="A334" s="179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ht="12.75">
      <c r="A335" s="179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ht="12.75">
      <c r="A336" s="179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ht="12.75">
      <c r="A337" s="179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ht="12.75">
      <c r="A338" s="179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ht="12.75">
      <c r="A339" s="17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ht="12.75">
      <c r="A340" s="179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ht="12.75">
      <c r="A341" s="179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ht="12.75">
      <c r="A342" s="179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ht="12.75">
      <c r="A343" s="179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ht="12.75">
      <c r="A344" s="179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ht="12.75">
      <c r="A345" s="179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ht="12.75">
      <c r="A346" s="179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ht="12.75">
      <c r="A347" s="179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ht="12.75">
      <c r="A348" s="179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ht="12.75">
      <c r="A349" s="17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ht="12.75">
      <c r="A350" s="179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ht="12.75">
      <c r="A351" s="179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ht="12.75">
      <c r="A352" s="179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ht="12.75">
      <c r="A353" s="179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ht="12.75">
      <c r="A354" s="179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ht="12.75">
      <c r="A355" s="179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ht="12.75">
      <c r="A356" s="179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ht="12.75">
      <c r="A357" s="179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ht="12.75">
      <c r="A358" s="17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ht="12.75">
      <c r="A359" s="17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ht="12.75">
      <c r="A360" s="179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ht="12.75">
      <c r="A361" s="179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ht="12.75">
      <c r="A362" s="179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ht="12.75">
      <c r="A363" s="179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ht="12.75">
      <c r="A364" s="179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ht="12.75">
      <c r="A365" s="179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ht="12.75">
      <c r="A366" s="179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ht="12.75">
      <c r="A367" s="179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ht="12.75">
      <c r="A368" s="179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ht="12.75">
      <c r="A369" s="179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ht="12.75">
      <c r="A370" s="179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ht="12.75">
      <c r="A371" s="179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ht="12.75">
      <c r="A372" s="179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ht="12.75">
      <c r="A373" s="179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ht="12.75">
      <c r="A374" s="179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ht="12.75">
      <c r="A375" s="179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ht="12.75">
      <c r="A376" s="179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ht="12.75">
      <c r="A377" s="179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ht="12.75">
      <c r="A378" s="179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ht="12.75">
      <c r="A379" s="179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ht="12.75">
      <c r="A380" s="179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ht="12.75">
      <c r="A381" s="179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ht="12.75">
      <c r="A382" s="179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ht="12.75">
      <c r="A383" s="179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ht="12.75">
      <c r="A384" s="179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ht="12.75">
      <c r="A385" s="179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ht="12.75">
      <c r="A386" s="179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ht="12.75">
      <c r="A387" s="179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ht="12.75">
      <c r="A388" s="179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ht="12.75">
      <c r="A389" s="179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ht="12.75">
      <c r="A390" s="179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ht="12.75">
      <c r="A391" s="179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ht="12.75">
      <c r="A392" s="179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ht="12.75">
      <c r="A393" s="179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ht="12.75">
      <c r="A394" s="179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ht="12.75">
      <c r="A395" s="179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ht="12.75">
      <c r="A396" s="179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ht="12.75">
      <c r="A397" s="179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ht="12.75">
      <c r="A398" s="179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ht="12.75">
      <c r="A399" s="179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ht="12.75">
      <c r="A400" s="179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ht="12.75">
      <c r="A401" s="179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ht="12.75">
      <c r="A402" s="179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ht="12.75">
      <c r="A403" s="179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ht="12.75">
      <c r="A404" s="179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ht="12.75">
      <c r="A405" s="179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ht="12.75">
      <c r="A406" s="179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ht="12.75">
      <c r="A407" s="179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ht="12.75">
      <c r="A408" s="179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ht="12.75">
      <c r="A409" s="179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ht="12.75">
      <c r="A410" s="179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ht="12.75">
      <c r="A411" s="179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ht="12.75">
      <c r="A412" s="179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ht="12.75">
      <c r="A413" s="179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ht="12.75">
      <c r="A414" s="179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ht="12.75">
      <c r="A415" s="179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ht="12.75">
      <c r="A416" s="179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ht="12.75">
      <c r="A417" s="179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ht="12.75">
      <c r="A418" s="179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ht="12.75">
      <c r="A419" s="179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ht="12.75">
      <c r="A420" s="179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ht="12.75">
      <c r="A421" s="179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ht="12.75">
      <c r="A422" s="179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ht="12.75">
      <c r="A423" s="179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ht="12.75">
      <c r="A424" s="179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ht="12.75">
      <c r="A425" s="179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ht="12.75">
      <c r="A426" s="179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ht="12.75">
      <c r="A427" s="179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ht="12.75">
      <c r="A428" s="179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ht="12.75">
      <c r="A429" s="179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ht="12.75">
      <c r="A430" s="179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ht="12.75">
      <c r="A431" s="179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ht="12.75">
      <c r="A432" s="179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ht="12.75">
      <c r="A433" s="179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ht="12.75">
      <c r="A434" s="179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ht="12.75">
      <c r="A435" s="179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ht="12.75">
      <c r="A436" s="179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ht="12.75">
      <c r="A437" s="179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ht="12.75">
      <c r="A438" s="179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ht="12.75">
      <c r="A439" s="179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ht="12.75">
      <c r="A440" s="179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ht="12.75">
      <c r="A441" s="179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ht="12.75">
      <c r="A442" s="179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ht="12.75">
      <c r="A443" s="179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ht="12.75">
      <c r="A444" s="179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ht="12.75">
      <c r="A445" s="179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ht="12.75">
      <c r="A446" s="179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ht="12.75">
      <c r="A447" s="179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ht="12.75">
      <c r="A448" s="179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ht="12.75">
      <c r="A449" s="179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ht="12.75">
      <c r="A450" s="179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ht="12.75">
      <c r="A451" s="179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ht="12.75">
      <c r="A452" s="179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ht="12.75">
      <c r="A453" s="179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ht="12.75">
      <c r="A454" s="179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ht="12.75">
      <c r="A455" s="179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ht="12.75">
      <c r="A456" s="179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ht="12.75">
      <c r="A457" s="179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ht="12.75">
      <c r="A458" s="179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ht="12.75">
      <c r="A459" s="179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ht="12.75">
      <c r="A460" s="179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ht="12.75">
      <c r="A461" s="179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ht="12.75">
      <c r="A462" s="179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ht="12.75">
      <c r="A463" s="179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ht="12.75">
      <c r="A464" s="179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ht="12.75">
      <c r="A465" s="179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ht="12.75">
      <c r="A466" s="179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ht="12.75">
      <c r="A467" s="179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ht="12.75">
      <c r="A468" s="179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ht="12.75">
      <c r="A469" s="179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ht="12.75">
      <c r="A470" s="179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ht="12.75">
      <c r="A471" s="179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ht="12.75">
      <c r="A472" s="179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ht="12.75">
      <c r="A473" s="179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ht="12.75">
      <c r="A474" s="179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ht="12.75">
      <c r="A475" s="179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ht="12.75">
      <c r="A476" s="179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ht="12.75">
      <c r="A477" s="179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ht="12.75">
      <c r="A478" s="179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ht="12.75">
      <c r="A479" s="179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2" ht="12.75">
      <c r="A480" s="179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2.75">
      <c r="A481" s="179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2.75">
      <c r="A482" s="179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2.75">
      <c r="A483" s="179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2.75">
      <c r="A484" s="179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2.75">
      <c r="A485" s="179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2.75">
      <c r="A486" s="179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2.75">
      <c r="A487" s="179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2.75">
      <c r="A488" s="179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2.75">
      <c r="A489" s="179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2.75">
      <c r="A490" s="179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2.75">
      <c r="A491" s="179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2.75">
      <c r="A492" s="179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2.75">
      <c r="A493" s="179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2.75">
      <c r="A494" s="179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2.75">
      <c r="A495" s="179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2.75">
      <c r="A496" s="179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2.75">
      <c r="A497" s="179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2.75">
      <c r="A498" s="179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2.75">
      <c r="A499" s="179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2.75">
      <c r="A500" s="179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2.75">
      <c r="A501" s="179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2.75">
      <c r="A502" s="179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2.75">
      <c r="A503" s="179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2.75">
      <c r="A504" s="179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2.75">
      <c r="A505" s="179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2.75">
      <c r="A506" s="179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2.75">
      <c r="A507" s="179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2.75">
      <c r="A508" s="179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2.75">
      <c r="A509" s="179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2.75">
      <c r="A510" s="179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2.75">
      <c r="A511" s="179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2.75">
      <c r="A512" s="179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2.75">
      <c r="A513" s="179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2.75">
      <c r="A514" s="179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2.75">
      <c r="A515" s="179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2.75">
      <c r="A516" s="179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2.75">
      <c r="A517" s="179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2.75">
      <c r="A518" s="179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2.75">
      <c r="A519" s="179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2.75">
      <c r="A520" s="179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2.75">
      <c r="A521" s="179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2.75">
      <c r="A522" s="179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2.75">
      <c r="A523" s="179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2.75">
      <c r="A524" s="179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2.75">
      <c r="A525" s="179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2.75">
      <c r="A526" s="179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2.75">
      <c r="A527" s="179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2.75">
      <c r="A528" s="179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2.75">
      <c r="A529" s="179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2.75">
      <c r="A530" s="179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2.75">
      <c r="A531" s="179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2.75">
      <c r="A532" s="179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2.75">
      <c r="A533" s="179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2.75">
      <c r="A534" s="179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2.75">
      <c r="A535" s="179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2.75">
      <c r="A536" s="179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2.75">
      <c r="A537" s="179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2.75">
      <c r="A538" s="179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2.75">
      <c r="A539" s="179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2.75">
      <c r="A540" s="179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2.75">
      <c r="A541" s="179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2.75">
      <c r="A542" s="179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2.75">
      <c r="A543" s="179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2.75">
      <c r="A544" s="179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2.75">
      <c r="A545" s="179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2.75">
      <c r="A546" s="179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2.75">
      <c r="A547" s="179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2.75">
      <c r="A548" s="179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2.75">
      <c r="A549" s="179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2.75">
      <c r="A550" s="179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2.75">
      <c r="A551" s="179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2.75">
      <c r="A552" s="179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2.75">
      <c r="A553" s="179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2.75">
      <c r="A554" s="179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2.75">
      <c r="A555" s="179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2.75">
      <c r="A556" s="179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2.75">
      <c r="A557" s="179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2.75">
      <c r="A558" s="179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2.75">
      <c r="A559" s="179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2.75">
      <c r="A560" s="179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2.75">
      <c r="A561" s="179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2.75">
      <c r="A562" s="179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2.75">
      <c r="A563" s="179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2.75">
      <c r="A564" s="179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2.75">
      <c r="A565" s="179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2.75">
      <c r="A566" s="179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2.75">
      <c r="A567" s="179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2.75">
      <c r="A568" s="179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2.75">
      <c r="A569" s="179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2.75">
      <c r="A570" s="179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2.75">
      <c r="A571" s="179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2.75">
      <c r="A572" s="179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2.75">
      <c r="A573" s="179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2.75">
      <c r="A574" s="179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2.75">
      <c r="A575" s="179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2.75">
      <c r="A576" s="179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2.75">
      <c r="A577" s="179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2.75">
      <c r="A578" s="179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2.75">
      <c r="A579" s="179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2.75">
      <c r="A580" s="179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2.75">
      <c r="A581" s="179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2.75">
      <c r="A582" s="179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2.75">
      <c r="A583" s="179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2.75">
      <c r="A584" s="179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2.75">
      <c r="A585" s="179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2.75">
      <c r="A586" s="179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2.75">
      <c r="A587" s="179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2.75">
      <c r="A588" s="179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2.75">
      <c r="A589" s="179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2.75">
      <c r="A590" s="179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2.75">
      <c r="A591" s="179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2.75">
      <c r="A592" s="179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2.75">
      <c r="A593" s="179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2.75">
      <c r="A594" s="179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2.75">
      <c r="A595" s="179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2.75">
      <c r="A596" s="179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2.75">
      <c r="A597" s="179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2.75">
      <c r="A598" s="179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2.75">
      <c r="A599" s="179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2.75">
      <c r="A600" s="179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2.75">
      <c r="A601" s="179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2.75">
      <c r="A602" s="179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2.75">
      <c r="A603" s="179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2.75">
      <c r="A604" s="179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2.75">
      <c r="A605" s="179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2.75">
      <c r="A606" s="179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2.75">
      <c r="A607" s="179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2.75">
      <c r="A608" s="179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2.75">
      <c r="A609" s="179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2.75">
      <c r="A610" s="179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2.75">
      <c r="A611" s="179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2.75">
      <c r="A612" s="179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2.75">
      <c r="A613" s="179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2.75">
      <c r="A614" s="179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2.75">
      <c r="A615" s="179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2.75">
      <c r="A616" s="179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2.75">
      <c r="A617" s="179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2.75">
      <c r="A618" s="179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2.75">
      <c r="A619" s="179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2.75">
      <c r="A620" s="179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2.75">
      <c r="A621" s="179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2.75">
      <c r="A622" s="179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2.75">
      <c r="A623" s="179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2.75">
      <c r="A624" s="179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2.75">
      <c r="A625" s="179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2.75">
      <c r="A626" s="179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2.75">
      <c r="A627" s="179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2.75">
      <c r="A628" s="179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2.75">
      <c r="A629" s="179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2.75">
      <c r="A630" s="179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2.75">
      <c r="A631" s="179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2.75">
      <c r="A632" s="179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2.75">
      <c r="A633" s="179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2.75">
      <c r="A634" s="179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2.75">
      <c r="A635" s="179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2.75">
      <c r="A636" s="179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2.75">
      <c r="A637" s="179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2.75">
      <c r="A638" s="179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2.75">
      <c r="A639" s="179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2.75">
      <c r="A640" s="179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2.75">
      <c r="A641" s="179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2.75">
      <c r="A642" s="179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2.75">
      <c r="A643" s="179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2.75">
      <c r="A644" s="179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2.75">
      <c r="A645" s="179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2.75">
      <c r="A646" s="179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2.75">
      <c r="A647" s="179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2.75">
      <c r="A648" s="179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2.75">
      <c r="A649" s="179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2.75">
      <c r="A650" s="179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2.75">
      <c r="A651" s="179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ht="12.75">
      <c r="A652" s="179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ht="12.75">
      <c r="A653" s="179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ht="12.75">
      <c r="A654" s="179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ht="12.75">
      <c r="A655" s="179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ht="12.75">
      <c r="A656" s="179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ht="12.75">
      <c r="A657" s="179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ht="12.75">
      <c r="A658" s="179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ht="12.75">
      <c r="A659" s="179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ht="12.75">
      <c r="A660" s="179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ht="12.75">
      <c r="A661" s="179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ht="12.75">
      <c r="A662" s="179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ht="12.75">
      <c r="A663" s="179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ht="12.75">
      <c r="A664" s="179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ht="12.75">
      <c r="A665" s="179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ht="12.75">
      <c r="A666" s="179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ht="12.75">
      <c r="A667" s="179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ht="12.75">
      <c r="A668" s="179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ht="12.75">
      <c r="A669" s="179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ht="12.75">
      <c r="A670" s="179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ht="12.75">
      <c r="A671" s="179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ht="12.75">
      <c r="A672" s="179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ht="12.75">
      <c r="A673" s="179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ht="12.75">
      <c r="A674" s="179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ht="12.75">
      <c r="A675" s="179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ht="12.75">
      <c r="A676" s="179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ht="12.75">
      <c r="A677" s="179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ht="12.75">
      <c r="A678" s="179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ht="12.75">
      <c r="A679" s="179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ht="12.75">
      <c r="A680" s="179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ht="12.75">
      <c r="A681" s="179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ht="12.75">
      <c r="A682" s="179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ht="12.75">
      <c r="A683" s="179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ht="12.75">
      <c r="A684" s="179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ht="12.75">
      <c r="A685" s="179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ht="12.75">
      <c r="A686" s="179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ht="12.75">
      <c r="A687" s="179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ht="12.75">
      <c r="A688" s="179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ht="12.75">
      <c r="A689" s="179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</row>
  </sheetData>
  <sheetProtection/>
  <mergeCells count="3">
    <mergeCell ref="E5:F5"/>
    <mergeCell ref="G5:H5"/>
    <mergeCell ref="A1:O2"/>
  </mergeCells>
  <conditionalFormatting sqref="G7 G9">
    <cfRule type="expression" priority="8" dxfId="282" stopIfTrue="1">
      <formula>IF(AND($F$7=$F$9,$F$7&lt;&gt;"",$F$9&lt;&gt;""),1,0)</formula>
    </cfRule>
  </conditionalFormatting>
  <conditionalFormatting sqref="G11 G13">
    <cfRule type="expression" priority="9" dxfId="282" stopIfTrue="1">
      <formula>IF(AND($F$11=$F$13,$F$11&lt;&gt;"",$F$13&lt;&gt;""),1,0)</formula>
    </cfRule>
  </conditionalFormatting>
  <conditionalFormatting sqref="G15 G17">
    <cfRule type="expression" priority="10" dxfId="282" stopIfTrue="1">
      <formula>IF(AND($F$15=$F$17,$F$15&lt;&gt;"",$F$17&lt;&gt;""),1,0)</formula>
    </cfRule>
  </conditionalFormatting>
  <conditionalFormatting sqref="G19 G21">
    <cfRule type="expression" priority="11" dxfId="282" stopIfTrue="1">
      <formula>IF(AND($F$19=$F$21,$F$19&lt;&gt;"",$F$21&lt;&gt;""),1,0)</formula>
    </cfRule>
  </conditionalFormatting>
  <conditionalFormatting sqref="A8 C8:E8 C12">
    <cfRule type="expression" priority="12" dxfId="0" stopIfTrue="1">
      <formula>IF(OR($E$8="en juego",$E$8="hoy!"),1,0)</formula>
    </cfRule>
  </conditionalFormatting>
  <conditionalFormatting sqref="A12 D12:E12 D20">
    <cfRule type="expression" priority="13" dxfId="0" stopIfTrue="1">
      <formula>IF(OR($E$12="en juego",$E$12="hoy!"),1,0)</formula>
    </cfRule>
  </conditionalFormatting>
  <conditionalFormatting sqref="A16 E16">
    <cfRule type="expression" priority="14" dxfId="0" stopIfTrue="1">
      <formula>IF(OR($E$16="en juego",$E$16="hoy!"),1,0)</formula>
    </cfRule>
  </conditionalFormatting>
  <conditionalFormatting sqref="A20:B20 E20">
    <cfRule type="expression" priority="15" dxfId="0" stopIfTrue="1">
      <formula>IF(OR($E$20="en juego",$E$20="hoy!"),1,0)</formula>
    </cfRule>
  </conditionalFormatting>
  <conditionalFormatting sqref="D16">
    <cfRule type="expression" priority="6" dxfId="0" stopIfTrue="1">
      <formula>IF(OR($E$12="en juego",$E$12="hoy!"),1,0)</formula>
    </cfRule>
  </conditionalFormatting>
  <conditionalFormatting sqref="B16">
    <cfRule type="expression" priority="5" dxfId="0" stopIfTrue="1">
      <formula>IF(OR($E$20="en juego",$E$20="hoy!"),1,0)</formula>
    </cfRule>
  </conditionalFormatting>
  <conditionalFormatting sqref="B12">
    <cfRule type="expression" priority="4" dxfId="0" stopIfTrue="1">
      <formula>IF(OR($E$20="en juego",$E$20="hoy!"),1,0)</formula>
    </cfRule>
  </conditionalFormatting>
  <conditionalFormatting sqref="B8">
    <cfRule type="expression" priority="3" dxfId="0" stopIfTrue="1">
      <formula>IF(OR($E$20="en juego",$E$20="hoy!"),1,0)</formula>
    </cfRule>
  </conditionalFormatting>
  <conditionalFormatting sqref="C16">
    <cfRule type="expression" priority="2" dxfId="0" stopIfTrue="1">
      <formula>IF(OR($E$8="en juego",$E$8="hoy!"),1,0)</formula>
    </cfRule>
  </conditionalFormatting>
  <conditionalFormatting sqref="C20">
    <cfRule type="expression" priority="1" dxfId="0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 F15 F19">
      <formula1>0</formula1>
      <formula2>99</formula2>
    </dataValidation>
    <dataValidation type="whole" allowBlank="1" showInputMessage="1" showErrorMessage="1" errorTitle="Dato no válido" error="Ingrese sólo un número entero&#10;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9"/>
  <sheetViews>
    <sheetView showGridLines="0" showRowColHeaders="0" showOutlineSymbols="0" zoomScalePageLayoutView="0" workbookViewId="0" topLeftCell="A1">
      <selection activeCell="M4" sqref="M4"/>
    </sheetView>
  </sheetViews>
  <sheetFormatPr defaultColWidth="9.140625" defaultRowHeight="12.75"/>
  <cols>
    <col min="1" max="1" width="2.8515625" style="187" customWidth="1"/>
    <col min="2" max="2" width="16.57421875" style="92" customWidth="1"/>
    <col min="3" max="3" width="8.8515625" style="92" customWidth="1"/>
    <col min="4" max="4" width="8.57421875" style="92" customWidth="1"/>
    <col min="5" max="5" width="30.7109375" style="92" customWidth="1"/>
    <col min="6" max="6" width="3.7109375" style="92" customWidth="1"/>
    <col min="7" max="7" width="2.00390625" style="92" customWidth="1"/>
    <col min="8" max="8" width="6.421875" style="92" customWidth="1"/>
    <col min="9" max="9" width="11.7109375" style="92" customWidth="1"/>
    <col min="10" max="10" width="30.7109375" style="92" customWidth="1"/>
    <col min="11" max="11" width="3.7109375" style="92" customWidth="1"/>
    <col min="12" max="12" width="7.7109375" style="92" bestFit="1" customWidth="1"/>
    <col min="13" max="13" width="14.28125" style="92" bestFit="1" customWidth="1"/>
    <col min="14" max="14" width="1.7109375" style="92" customWidth="1"/>
    <col min="15" max="16384" width="9.140625" style="92" customWidth="1"/>
  </cols>
  <sheetData>
    <row r="1" spans="1:21" s="86" customFormat="1" ht="34.5" customHeight="1">
      <c r="A1" s="301" t="s">
        <v>107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84"/>
      <c r="Q1" s="84"/>
      <c r="R1" s="85"/>
      <c r="S1" s="85"/>
      <c r="T1" s="85"/>
      <c r="U1" s="85"/>
    </row>
    <row r="2" spans="1:21" s="86" customFormat="1" ht="34.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84"/>
      <c r="Q2" s="84"/>
      <c r="R2" s="85"/>
      <c r="S2" s="85"/>
      <c r="T2" s="85"/>
      <c r="U2" s="85"/>
    </row>
    <row r="3" spans="1:17" ht="19.5" customHeight="1">
      <c r="A3" s="183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</row>
    <row r="4" spans="1:17" ht="15" customHeight="1">
      <c r="A4" s="183"/>
      <c r="B4" s="87"/>
      <c r="C4" s="87"/>
      <c r="D4" s="87"/>
      <c r="E4" s="93"/>
      <c r="F4" s="91"/>
      <c r="G4" s="87"/>
      <c r="H4" s="87"/>
      <c r="I4" s="87"/>
      <c r="J4" s="87"/>
      <c r="K4" s="87"/>
      <c r="L4" s="94">
        <f ca="1">TODAY()</f>
        <v>41801</v>
      </c>
      <c r="M4" s="188">
        <f ca="1">NOW()</f>
        <v>41801.32707569445</v>
      </c>
      <c r="N4" s="87"/>
      <c r="O4" s="95" t="s">
        <v>52</v>
      </c>
      <c r="P4" s="87"/>
      <c r="Q4" s="87"/>
    </row>
    <row r="5" spans="1:17" ht="12" customHeight="1">
      <c r="A5" s="183"/>
      <c r="B5" s="176" t="s">
        <v>119</v>
      </c>
      <c r="C5" s="176" t="s">
        <v>120</v>
      </c>
      <c r="D5" s="176" t="s">
        <v>121</v>
      </c>
      <c r="E5" s="373" t="s">
        <v>63</v>
      </c>
      <c r="F5" s="373"/>
      <c r="G5" s="374" t="s">
        <v>64</v>
      </c>
      <c r="H5" s="374"/>
      <c r="I5" s="96"/>
      <c r="J5" s="97" t="s">
        <v>2</v>
      </c>
      <c r="K5" s="87"/>
      <c r="L5" s="98"/>
      <c r="M5" s="87"/>
      <c r="N5" s="87"/>
      <c r="O5" s="87"/>
      <c r="P5" s="87"/>
      <c r="Q5" s="87"/>
    </row>
    <row r="6" spans="1:17" ht="31.5" customHeight="1">
      <c r="A6" s="184"/>
      <c r="B6" s="87"/>
      <c r="C6" s="87"/>
      <c r="D6" s="87"/>
      <c r="E6" s="99"/>
      <c r="F6" s="99"/>
      <c r="G6" s="99"/>
      <c r="H6" s="99"/>
      <c r="I6" s="99"/>
      <c r="J6" s="99"/>
      <c r="K6" s="87"/>
      <c r="L6" s="87"/>
      <c r="M6" s="100"/>
      <c r="N6" s="87"/>
      <c r="O6" s="87"/>
      <c r="P6" s="87"/>
      <c r="Q6" s="87"/>
    </row>
    <row r="7" spans="1:17" ht="15" customHeight="1">
      <c r="A7" s="184"/>
      <c r="B7" s="87"/>
      <c r="C7" s="87"/>
      <c r="D7" s="87"/>
      <c r="E7" s="101" t="str">
        <f>'Cuartos de Final'!J8</f>
        <v>GCFA</v>
      </c>
      <c r="F7" s="102"/>
      <c r="G7" s="103"/>
      <c r="H7" s="104"/>
      <c r="I7" s="99"/>
      <c r="J7" s="99"/>
      <c r="K7" s="87"/>
      <c r="L7" s="87"/>
      <c r="M7" s="87"/>
      <c r="N7" s="87"/>
      <c r="O7" s="87"/>
      <c r="P7" s="87"/>
      <c r="Q7" s="87"/>
    </row>
    <row r="8" spans="1:17" ht="15" customHeight="1">
      <c r="A8" s="185" t="str">
        <f>IF(OR(E8="en juego",E8="hoy!",E8="finalizado"),"  -&gt;     1","1")</f>
        <v>1</v>
      </c>
      <c r="B8" s="125" t="s">
        <v>115</v>
      </c>
      <c r="C8" s="178">
        <v>41601</v>
      </c>
      <c r="D8" s="177">
        <v>0.3333333333333333</v>
      </c>
      <c r="E8" s="105">
        <f>IF(OR(C8="",D8="",C8&lt;$L$4),"",IF(C8=$L$4,IF(AND(D8&lt;=$S$24,$S$24&lt;=(D8+0.08333333333)),"en juego",IF($S$24&lt;D8,"hoy!","finalizado")),IF($L$4&gt;C8,"finalizado","")))</f>
      </c>
      <c r="F8" s="106"/>
      <c r="G8" s="107"/>
      <c r="H8" s="108"/>
      <c r="I8" s="109"/>
      <c r="J8" s="110" t="str">
        <f>IF(AND(E7&lt;&gt;"",E9&lt;&gt;""),IF(OR(F7="",F9="",AND(F7=F9,OR(G7="",G9=""))),"GSF1",IF(F7=F9,IF(G7&gt;G9,E7,E9),IF(F7&gt;F9,E7,E9))),"")</f>
        <v>GSF1</v>
      </c>
      <c r="K8" s="87"/>
      <c r="L8" s="87"/>
      <c r="M8" s="87"/>
      <c r="N8" s="87"/>
      <c r="O8" s="87"/>
      <c r="P8" s="87"/>
      <c r="Q8" s="87"/>
    </row>
    <row r="9" spans="1:17" ht="15" customHeight="1">
      <c r="A9" s="184"/>
      <c r="B9" s="111"/>
      <c r="C9" s="87"/>
      <c r="D9" s="87"/>
      <c r="E9" s="101" t="str">
        <f>'Cuartos de Final'!J12</f>
        <v>GCFB</v>
      </c>
      <c r="F9" s="102"/>
      <c r="G9" s="112"/>
      <c r="H9" s="113"/>
      <c r="I9" s="99"/>
      <c r="J9" s="99"/>
      <c r="K9" s="87"/>
      <c r="L9" s="87"/>
      <c r="M9" s="87"/>
      <c r="N9" s="87"/>
      <c r="O9" s="87"/>
      <c r="P9" s="87"/>
      <c r="Q9" s="87"/>
    </row>
    <row r="10" spans="1:17" ht="31.5" customHeight="1">
      <c r="A10" s="184"/>
      <c r="B10" s="111"/>
      <c r="C10" s="87"/>
      <c r="D10" s="87"/>
      <c r="E10" s="99"/>
      <c r="F10" s="106"/>
      <c r="G10" s="99"/>
      <c r="H10" s="99"/>
      <c r="I10" s="99"/>
      <c r="J10" s="99"/>
      <c r="K10" s="87"/>
      <c r="L10" s="87"/>
      <c r="M10" s="87"/>
      <c r="N10" s="87"/>
      <c r="O10" s="87"/>
      <c r="P10" s="87"/>
      <c r="Q10" s="87"/>
    </row>
    <row r="11" spans="1:17" ht="15" customHeight="1">
      <c r="A11" s="184"/>
      <c r="B11" s="111"/>
      <c r="C11" s="87"/>
      <c r="D11" s="87"/>
      <c r="E11" s="101" t="str">
        <f>'Cuartos de Final'!J16</f>
        <v>GCFC</v>
      </c>
      <c r="F11" s="102"/>
      <c r="G11" s="103"/>
      <c r="H11" s="104"/>
      <c r="I11" s="99"/>
      <c r="J11" s="99"/>
      <c r="K11" s="87"/>
      <c r="L11" s="87"/>
      <c r="M11" s="87"/>
      <c r="N11" s="87"/>
      <c r="O11" s="87"/>
      <c r="P11" s="87"/>
      <c r="Q11" s="87"/>
    </row>
    <row r="12" spans="1:17" ht="15" customHeight="1">
      <c r="A12" s="185" t="str">
        <f>IF(OR(E12="en juego",E12="hoy!",E12="finalizado"),"  -&gt;     2","2")</f>
        <v>2</v>
      </c>
      <c r="B12" s="125" t="s">
        <v>117</v>
      </c>
      <c r="C12" s="178">
        <v>41601</v>
      </c>
      <c r="D12" s="177">
        <v>0.4166666666666667</v>
      </c>
      <c r="E12" s="105">
        <f>IF(OR(C12="",D12="",C12&lt;$L$4),"",IF(C12=$L$4,IF(AND(D12&lt;=$S$24,$S$24&lt;=(D12+0.08333333333)),"en juego",IF($S$24&lt;D12,"hoy!","finalizado")),IF($L$4&gt;C12,"finalizado","")))</f>
      </c>
      <c r="F12" s="106"/>
      <c r="G12" s="107"/>
      <c r="H12" s="108"/>
      <c r="I12" s="109"/>
      <c r="J12" s="110" t="str">
        <f>IF(AND(E11&lt;&gt;"",E13&lt;&gt;""),IF(OR(F11="",F13="",AND(F11=F13,OR(G11="",G13=""))),"GSF2",IF(F11=F13,IF(G11&gt;G13,E11,E13),IF(F11&gt;F13,E11,E13))),"")</f>
        <v>GSF2</v>
      </c>
      <c r="K12" s="87"/>
      <c r="L12" s="87"/>
      <c r="M12" s="87"/>
      <c r="N12" s="87"/>
      <c r="O12" s="87"/>
      <c r="P12" s="87"/>
      <c r="Q12" s="87"/>
    </row>
    <row r="13" spans="1:17" ht="15" customHeight="1">
      <c r="A13" s="184"/>
      <c r="B13" s="87"/>
      <c r="C13" s="87"/>
      <c r="D13" s="87"/>
      <c r="E13" s="101" t="str">
        <f>'Cuartos de Final'!J20</f>
        <v>GCFD</v>
      </c>
      <c r="F13" s="102"/>
      <c r="G13" s="112"/>
      <c r="H13" s="113"/>
      <c r="I13" s="99"/>
      <c r="J13" s="99"/>
      <c r="K13" s="87"/>
      <c r="L13" s="87"/>
      <c r="M13" s="87"/>
      <c r="N13" s="87"/>
      <c r="O13" s="87"/>
      <c r="P13" s="87"/>
      <c r="Q13" s="87"/>
    </row>
    <row r="14" spans="1:17" ht="15" customHeight="1">
      <c r="A14" s="186"/>
      <c r="B14" s="99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</row>
    <row r="15" spans="1:17" ht="14.25" customHeight="1">
      <c r="A15" s="186"/>
      <c r="B15" s="99"/>
      <c r="C15" s="99"/>
      <c r="D15" s="99"/>
      <c r="E15" s="99"/>
      <c r="F15" s="99"/>
      <c r="G15" s="99"/>
      <c r="H15" s="99"/>
      <c r="I15" s="99"/>
      <c r="J15" s="99"/>
      <c r="K15" s="87"/>
      <c r="L15" s="87"/>
      <c r="M15" s="87"/>
      <c r="N15" s="87"/>
      <c r="O15" s="87"/>
      <c r="P15" s="87"/>
      <c r="Q15" s="87"/>
    </row>
    <row r="16" spans="1:17" ht="14.25" customHeight="1">
      <c r="A16" s="18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7" ht="14.25" customHeight="1">
      <c r="A17" s="183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7" ht="15" customHeight="1">
      <c r="A18" s="183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7" ht="14.25" customHeight="1">
      <c r="A19" s="18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ht="14.25" customHeight="1">
      <c r="A20" s="183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7" ht="14.25" customHeight="1">
      <c r="A21" s="183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ht="15" customHeight="1">
      <c r="A22" s="183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9" ht="12.75" hidden="1">
      <c r="A23" s="183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15">
        <f>HOUR(M4)</f>
        <v>7</v>
      </c>
      <c r="S23" s="115">
        <f>MINUTE(M4)</f>
        <v>50</v>
      </c>
    </row>
    <row r="24" spans="1:19" ht="12.75" hidden="1">
      <c r="A24" s="183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15"/>
      <c r="S24" s="116">
        <f>TIME(R23,S23,0)</f>
        <v>0.3263888888888889</v>
      </c>
    </row>
    <row r="25" spans="1:17" ht="15" customHeight="1">
      <c r="A25" s="183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7" ht="12.75">
      <c r="A26" s="183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ht="12.75">
      <c r="A27" s="183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7" ht="12.75">
      <c r="A28" s="183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2.75">
      <c r="A29" s="183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2.75">
      <c r="A30" s="183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2.75">
      <c r="A31" s="183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2.75">
      <c r="A32" s="18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12.75">
      <c r="A33" s="18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12.75">
      <c r="A34" s="183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2.75">
      <c r="A35" s="183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12.75">
      <c r="A36" s="183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12.75">
      <c r="A37" s="183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2.75">
      <c r="A38" s="183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2" ht="12.75">
      <c r="A39" s="183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ht="12.75">
      <c r="A40" s="183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2.75">
      <c r="A41" s="183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.75">
      <c r="A42" s="183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ht="12.75">
      <c r="A43" s="183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12.75">
      <c r="A44" s="183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12.75">
      <c r="A45" s="183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2" ht="12.75">
      <c r="A46" s="183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ht="12.75">
      <c r="A47" s="183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2.75">
      <c r="A48" s="183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2.75">
      <c r="A49" s="18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ht="12.75">
      <c r="A50" s="183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2.75">
      <c r="A51" s="183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183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ht="12.75">
      <c r="A53" s="183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ht="12.75">
      <c r="A54" s="183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ht="12.75">
      <c r="A55" s="183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ht="12.75">
      <c r="A56" s="18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ht="12.75">
      <c r="A57" s="183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ht="12.75">
      <c r="A58" s="183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12.75">
      <c r="A59" s="183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ht="12.75">
      <c r="A60" s="183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ht="12.75">
      <c r="A61" s="183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ht="12.75">
      <c r="A62" s="183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ht="12.75">
      <c r="A63" s="183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2.75">
      <c r="A64" s="183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2.75">
      <c r="A65" s="183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ht="12.75">
      <c r="A66" s="183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ht="12.75">
      <c r="A67" s="183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ht="12.75">
      <c r="A68" s="183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ht="12.75">
      <c r="A69" s="183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2.75">
      <c r="A70" s="183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2.75">
      <c r="A71" s="18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2.75">
      <c r="A72" s="183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ht="12.75">
      <c r="A73" s="183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ht="12.75">
      <c r="A74" s="183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ht="12.75">
      <c r="A75" s="183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ht="12.75">
      <c r="A76" s="183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ht="12.75">
      <c r="A77" s="183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ht="12.75">
      <c r="A78" s="183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ht="12.75">
      <c r="A79" s="183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ht="12.75">
      <c r="A80" s="183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ht="12.75">
      <c r="A81" s="183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ht="12.75">
      <c r="A82" s="183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ht="12.75">
      <c r="A83" s="183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ht="12.75">
      <c r="A84" s="183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ht="12.75">
      <c r="A85" s="183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ht="12.75">
      <c r="A86" s="183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ht="12.75">
      <c r="A87" s="183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ht="12.75">
      <c r="A88" s="183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ht="12.75">
      <c r="A89" s="183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ht="12.75">
      <c r="A90" s="183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ht="12.75">
      <c r="A91" s="183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ht="12.75">
      <c r="A92" s="183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ht="12.75">
      <c r="A93" s="183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ht="12.75">
      <c r="A94" s="183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ht="12.75">
      <c r="A95" s="183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ht="12.75">
      <c r="A96" s="183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ht="12.75">
      <c r="A97" s="183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ht="12.75">
      <c r="A98" s="183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ht="12.75">
      <c r="A99" s="183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ht="12.75">
      <c r="A100" s="18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ht="12.75">
      <c r="A101" s="183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ht="12.75">
      <c r="A102" s="183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2.75">
      <c r="A103" s="183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12.75">
      <c r="A104" s="183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ht="12.75">
      <c r="A105" s="183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ht="12.75">
      <c r="A106" s="183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ht="12.75">
      <c r="A107" s="183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ht="12.75">
      <c r="A108" s="183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ht="12.75">
      <c r="A109" s="183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ht="12.75">
      <c r="A110" s="183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ht="12.75">
      <c r="A111" s="183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ht="12.75">
      <c r="A112" s="183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ht="12.75">
      <c r="A113" s="183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ht="12.75">
      <c r="A114" s="183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ht="12.75">
      <c r="A115" s="183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ht="12.75">
      <c r="A116" s="183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ht="12.75">
      <c r="A117" s="183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ht="12.75">
      <c r="A118" s="183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ht="12.75">
      <c r="A119" s="183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2.75">
      <c r="A120" s="183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ht="12.75">
      <c r="A121" s="183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ht="12.75">
      <c r="A122" s="183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ht="12.75">
      <c r="A123" s="183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ht="12.75">
      <c r="A124" s="183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ht="12.75">
      <c r="A125" s="183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ht="12.75">
      <c r="A126" s="183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ht="12.75">
      <c r="A127" s="183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ht="12.75">
      <c r="A128" s="183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ht="12.75">
      <c r="A129" s="183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ht="12.75">
      <c r="A130" s="183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ht="12.75">
      <c r="A131" s="183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ht="12.75">
      <c r="A132" s="183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ht="12.75">
      <c r="A133" s="183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ht="12.75">
      <c r="A134" s="183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ht="12.75">
      <c r="A135" s="183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ht="12.75">
      <c r="A136" s="183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2.75">
      <c r="A137" s="183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12.75">
      <c r="A138" s="183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ht="12.75">
      <c r="A139" s="183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ht="12.75">
      <c r="A140" s="183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ht="12.75">
      <c r="A141" s="183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ht="12.75">
      <c r="A142" s="183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2.75">
      <c r="A143" s="183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ht="12.75">
      <c r="A144" s="183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ht="12.75">
      <c r="A145" s="183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ht="12.75">
      <c r="A146" s="183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ht="12.75">
      <c r="A147" s="183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ht="12.75">
      <c r="A148" s="183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ht="12.75">
      <c r="A149" s="183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ht="12.75">
      <c r="A150" s="183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2.75">
      <c r="A151" s="183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ht="12.75">
      <c r="A152" s="183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ht="12.75">
      <c r="A153" s="183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ht="12.75">
      <c r="A154" s="183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ht="12.75">
      <c r="A155" s="183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ht="12.75">
      <c r="A156" s="183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ht="12.75">
      <c r="A157" s="183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ht="12.75">
      <c r="A158" s="183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ht="12.75">
      <c r="A159" s="183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ht="12.75">
      <c r="A160" s="183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ht="12.75">
      <c r="A161" s="183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ht="12.75">
      <c r="A162" s="183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ht="12.75">
      <c r="A163" s="183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ht="12.75">
      <c r="A164" s="183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ht="12.75">
      <c r="A165" s="183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12.75">
      <c r="A166" s="183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ht="12.75">
      <c r="A167" s="183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12.75">
      <c r="A168" s="183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ht="12.75">
      <c r="A169" s="183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ht="12.75">
      <c r="A170" s="183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ht="12.75">
      <c r="A171" s="183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ht="12.75">
      <c r="A172" s="183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ht="12.75">
      <c r="A173" s="183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ht="12.75">
      <c r="A174" s="183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ht="12.75">
      <c r="A175" s="183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ht="12.75">
      <c r="A176" s="183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ht="12.75">
      <c r="A177" s="183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ht="12.75">
      <c r="A178" s="183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ht="12.75">
      <c r="A179" s="183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ht="12.75">
      <c r="A180" s="183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ht="12.75">
      <c r="A181" s="183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ht="12.75">
      <c r="A182" s="183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ht="12.75">
      <c r="A183" s="183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ht="12.75">
      <c r="A184" s="183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ht="12.75">
      <c r="A185" s="183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ht="12.75">
      <c r="A186" s="183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ht="12.75">
      <c r="A187" s="183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ht="12.75">
      <c r="A188" s="183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ht="12.75">
      <c r="A189" s="183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ht="12.75">
      <c r="A190" s="183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ht="12.75">
      <c r="A191" s="183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ht="12.75">
      <c r="A192" s="183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ht="12.75">
      <c r="A193" s="183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ht="12.75">
      <c r="A194" s="183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ht="12.75">
      <c r="A195" s="183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ht="12.75">
      <c r="A196" s="183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ht="12.75">
      <c r="A197" s="183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ht="12.75">
      <c r="A198" s="183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ht="12.75">
      <c r="A199" s="183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ht="12.75">
      <c r="A200" s="183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ht="12.75">
      <c r="A201" s="183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ht="12.75">
      <c r="A202" s="183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ht="12.75">
      <c r="A203" s="183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ht="12.75">
      <c r="A204" s="183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12.75">
      <c r="A205" s="183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ht="12.75">
      <c r="A206" s="183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ht="12.75">
      <c r="A207" s="183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ht="12.75">
      <c r="A208" s="183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ht="12.75">
      <c r="A209" s="183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ht="12.75">
      <c r="A210" s="183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ht="12.75">
      <c r="A211" s="183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ht="12.75">
      <c r="A212" s="183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ht="12.75">
      <c r="A213" s="183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ht="12.75">
      <c r="A214" s="183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ht="12.75">
      <c r="A215" s="183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ht="12.75">
      <c r="A216" s="183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ht="12.75">
      <c r="A217" s="183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12.75">
      <c r="A218" s="183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ht="12.75">
      <c r="A219" s="183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ht="12.75">
      <c r="A220" s="183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ht="12.75">
      <c r="A221" s="183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ht="12.75">
      <c r="A222" s="183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ht="12.75">
      <c r="A223" s="183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ht="12.75">
      <c r="A224" s="183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ht="12.75">
      <c r="A225" s="183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ht="12.75">
      <c r="A226" s="183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ht="12.75">
      <c r="A227" s="183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ht="12.75">
      <c r="A228" s="183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ht="12.75">
      <c r="A229" s="183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ht="12.75">
      <c r="A230" s="183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2.75">
      <c r="A231" s="183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ht="12.75">
      <c r="A232" s="183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ht="12.75">
      <c r="A233" s="183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ht="12.75">
      <c r="A234" s="183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ht="12.75">
      <c r="A235" s="183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ht="12.75">
      <c r="A236" s="183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ht="12.75">
      <c r="A237" s="183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2.75">
      <c r="A238" s="183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ht="12.75">
      <c r="A239" s="183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ht="12.75">
      <c r="A240" s="183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ht="12.75">
      <c r="A241" s="183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ht="12.75">
      <c r="A242" s="183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ht="12.75">
      <c r="A243" s="183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ht="12.75">
      <c r="A244" s="183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ht="12.75">
      <c r="A245" s="183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ht="12.75">
      <c r="A246" s="183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ht="12.75">
      <c r="A247" s="183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ht="12.75">
      <c r="A248" s="183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ht="12.75">
      <c r="A249" s="183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ht="12.75">
      <c r="A250" s="183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ht="12.75">
      <c r="A251" s="183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ht="12.75">
      <c r="A252" s="183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ht="12.75">
      <c r="A253" s="183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ht="12.75">
      <c r="A254" s="183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ht="12.75">
      <c r="A255" s="183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ht="12.75">
      <c r="A256" s="183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ht="12.75">
      <c r="A257" s="183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2.75">
      <c r="A258" s="183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ht="12.75">
      <c r="A259" s="183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ht="12.75">
      <c r="A260" s="183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ht="12.75">
      <c r="A261" s="183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ht="12.75">
      <c r="A262" s="183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ht="12.75">
      <c r="A263" s="183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2.75">
      <c r="A264" s="183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ht="12.75">
      <c r="A265" s="183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ht="12.75">
      <c r="A266" s="183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ht="12.75">
      <c r="A267" s="183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ht="12.75">
      <c r="A268" s="183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ht="12.75">
      <c r="A269" s="183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ht="12.75">
      <c r="A270" s="183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ht="12.75">
      <c r="A271" s="183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ht="12.75">
      <c r="A272" s="183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ht="12.75">
      <c r="A273" s="183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ht="12.75">
      <c r="A274" s="183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ht="12.75">
      <c r="A275" s="183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ht="12.75">
      <c r="A276" s="183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ht="12.75">
      <c r="A277" s="183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ht="12.75">
      <c r="A278" s="183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ht="12.75">
      <c r="A279" s="183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ht="12.75">
      <c r="A280" s="183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ht="12.75">
      <c r="A281" s="183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ht="12.75">
      <c r="A282" s="183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ht="12.75">
      <c r="A283" s="183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ht="12.75">
      <c r="A284" s="183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ht="12.75">
      <c r="A285" s="183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2.75">
      <c r="A286" s="183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ht="12.75">
      <c r="A287" s="183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ht="12.75">
      <c r="A288" s="183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ht="12.75">
      <c r="A289" s="183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ht="12.75">
      <c r="A290" s="183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ht="12.75">
      <c r="A291" s="183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ht="12.75">
      <c r="A292" s="183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ht="12.75">
      <c r="A293" s="183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ht="12.75">
      <c r="A294" s="183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ht="12.75">
      <c r="A295" s="183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ht="12.75">
      <c r="A296" s="183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ht="12.75">
      <c r="A297" s="183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ht="12.75">
      <c r="A298" s="183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ht="12.75">
      <c r="A299" s="183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ht="12.75">
      <c r="A300" s="183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ht="12.75">
      <c r="A301" s="183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ht="12.75">
      <c r="A302" s="183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ht="12.75">
      <c r="A303" s="183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ht="12.75">
      <c r="A304" s="183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ht="12.75">
      <c r="A305" s="183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ht="12.75">
      <c r="A306" s="183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ht="12.75">
      <c r="A307" s="183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ht="12.75">
      <c r="A308" s="183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ht="12.75">
      <c r="A309" s="183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ht="12.75">
      <c r="A310" s="183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ht="12.75">
      <c r="A311" s="183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ht="12.75">
      <c r="A312" s="183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ht="12.75">
      <c r="A313" s="183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ht="12.75">
      <c r="A314" s="183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ht="12.75">
      <c r="A315" s="183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ht="12.75">
      <c r="A316" s="183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ht="12.75">
      <c r="A317" s="183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ht="12.75">
      <c r="A318" s="183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ht="12.75">
      <c r="A319" s="183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ht="12.75">
      <c r="A320" s="183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ht="12.75">
      <c r="A321" s="183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ht="12.75">
      <c r="A322" s="183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ht="12.75">
      <c r="A323" s="183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ht="12.75">
      <c r="A324" s="183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ht="12.75">
      <c r="A325" s="183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ht="12.75">
      <c r="A326" s="183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ht="12.75">
      <c r="A327" s="183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ht="12.75">
      <c r="A328" s="183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ht="12.75">
      <c r="A329" s="183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ht="12.75">
      <c r="A330" s="183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ht="12.75">
      <c r="A331" s="183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ht="12.75">
      <c r="A332" s="183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ht="12.75">
      <c r="A333" s="183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ht="12.75">
      <c r="A334" s="183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ht="12.75">
      <c r="A335" s="183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ht="12.75">
      <c r="A336" s="183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ht="12.75">
      <c r="A337" s="183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ht="12.75">
      <c r="A338" s="183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ht="12.75">
      <c r="A339" s="183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ht="12.75">
      <c r="A340" s="183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ht="12.75">
      <c r="A341" s="183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ht="12.75">
      <c r="A342" s="183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ht="12.75">
      <c r="A343" s="183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ht="12.75">
      <c r="A344" s="183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ht="12.75">
      <c r="A345" s="183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ht="12.75">
      <c r="A346" s="183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ht="12.75">
      <c r="A347" s="183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ht="12.75">
      <c r="A348" s="183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ht="12.75">
      <c r="A349" s="183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ht="12.75">
      <c r="A350" s="183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ht="12.75">
      <c r="A351" s="183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ht="12.75">
      <c r="A352" s="183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ht="12.75">
      <c r="A353" s="183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ht="12.75">
      <c r="A354" s="183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ht="12.75">
      <c r="A355" s="183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ht="12.75">
      <c r="A356" s="183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ht="12.75">
      <c r="A357" s="183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ht="12.75">
      <c r="A358" s="183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ht="12.75">
      <c r="A359" s="183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ht="12.75">
      <c r="A360" s="183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ht="12.75">
      <c r="A361" s="183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ht="12.75">
      <c r="A362" s="183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ht="12.75">
      <c r="A363" s="183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ht="12.75">
      <c r="A364" s="183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ht="12.75">
      <c r="A365" s="183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ht="12.75">
      <c r="A366" s="183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ht="12.75">
      <c r="A367" s="183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ht="12.75">
      <c r="A368" s="183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ht="12.75">
      <c r="A369" s="183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ht="12.75">
      <c r="A370" s="183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ht="12.75">
      <c r="A371" s="183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ht="12.75">
      <c r="A372" s="183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ht="12.75">
      <c r="A373" s="183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ht="12.75">
      <c r="A374" s="183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ht="12.75">
      <c r="A375" s="183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ht="12.75">
      <c r="A376" s="183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ht="12.75">
      <c r="A377" s="183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ht="12.75">
      <c r="A378" s="183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ht="12.75">
      <c r="A379" s="183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ht="12.75">
      <c r="A380" s="183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ht="12.75">
      <c r="A381" s="183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ht="12.75">
      <c r="A382" s="183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ht="12.75">
      <c r="A383" s="183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ht="12.75">
      <c r="A384" s="183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ht="12.75">
      <c r="A385" s="183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ht="12.75">
      <c r="A386" s="183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ht="12.75">
      <c r="A387" s="183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ht="12.75">
      <c r="A388" s="183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ht="12.75">
      <c r="A389" s="183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ht="12.75">
      <c r="A390" s="183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ht="12.75">
      <c r="A391" s="183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ht="12.75">
      <c r="A392" s="183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ht="12.75">
      <c r="A393" s="183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ht="12.75">
      <c r="A394" s="183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ht="12.75">
      <c r="A395" s="183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ht="12.75">
      <c r="A396" s="183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ht="12.75">
      <c r="A397" s="183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ht="12.75">
      <c r="A398" s="183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ht="12.75">
      <c r="A399" s="183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ht="12.75">
      <c r="A400" s="183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ht="12.75">
      <c r="A401" s="183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ht="12.75">
      <c r="A402" s="183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ht="12.75">
      <c r="A403" s="183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ht="12.75">
      <c r="A404" s="183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ht="12.75">
      <c r="A405" s="183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ht="12.75">
      <c r="A406" s="183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ht="12.75">
      <c r="A407" s="183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ht="12.75">
      <c r="A408" s="183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ht="12.75">
      <c r="A409" s="183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ht="12.75">
      <c r="A410" s="183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ht="12.75">
      <c r="A411" s="183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ht="12.75">
      <c r="A412" s="183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ht="12.75">
      <c r="A413" s="183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ht="12.75">
      <c r="A414" s="183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ht="12.75">
      <c r="A415" s="183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ht="12.75">
      <c r="A416" s="183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ht="12.75">
      <c r="A417" s="183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ht="12.75">
      <c r="A418" s="183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ht="12.75">
      <c r="A419" s="183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ht="12.75">
      <c r="A420" s="183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ht="12.75">
      <c r="A421" s="183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ht="12.75">
      <c r="A422" s="183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ht="12.75">
      <c r="A423" s="183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ht="12.75">
      <c r="A424" s="183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ht="12.75">
      <c r="A425" s="183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ht="12.75">
      <c r="A426" s="183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ht="12.75">
      <c r="A427" s="183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ht="12.75">
      <c r="A428" s="183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ht="12.75">
      <c r="A429" s="183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ht="12.75">
      <c r="A430" s="183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ht="12.75">
      <c r="A431" s="183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ht="12.75">
      <c r="A432" s="183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ht="12.75">
      <c r="A433" s="183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ht="12.75">
      <c r="A434" s="183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ht="12.75">
      <c r="A435" s="183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ht="12.75">
      <c r="A436" s="183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ht="12.75">
      <c r="A437" s="183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ht="12.75">
      <c r="A438" s="183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ht="12.75">
      <c r="A439" s="183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ht="12.75">
      <c r="A440" s="183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ht="12.75">
      <c r="A441" s="183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ht="12.75">
      <c r="A442" s="183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ht="12.75">
      <c r="A443" s="183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ht="12.75">
      <c r="A444" s="183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ht="12.75">
      <c r="A445" s="183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ht="12.75">
      <c r="A446" s="183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ht="12.75">
      <c r="A447" s="183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ht="12.75">
      <c r="A448" s="183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ht="12.75">
      <c r="A449" s="183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ht="12.75">
      <c r="A450" s="183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ht="12.75">
      <c r="A451" s="183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ht="12.75">
      <c r="A452" s="183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ht="12.75">
      <c r="A453" s="183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ht="12.75">
      <c r="A454" s="183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ht="12.75">
      <c r="A455" s="183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ht="12.75">
      <c r="A456" s="183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ht="12.75">
      <c r="A457" s="183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ht="12.75">
      <c r="A458" s="183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ht="12.75">
      <c r="A459" s="183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ht="12.75">
      <c r="A460" s="183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ht="12.75">
      <c r="A461" s="183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ht="12.75">
      <c r="A462" s="183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ht="12.75">
      <c r="A463" s="183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ht="12.75">
      <c r="A464" s="183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ht="12.75">
      <c r="A465" s="183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ht="12.75">
      <c r="A466" s="183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ht="12.75">
      <c r="A467" s="183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ht="12.75">
      <c r="A468" s="183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ht="12.75">
      <c r="A469" s="183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ht="12.75">
      <c r="A470" s="183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ht="12.75">
      <c r="A471" s="183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ht="12.75">
      <c r="A472" s="183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ht="12.75">
      <c r="A473" s="183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ht="12.75">
      <c r="A474" s="183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ht="12.75">
      <c r="A475" s="183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ht="12.75">
      <c r="A476" s="183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ht="12.75">
      <c r="A477" s="183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ht="12.75">
      <c r="A478" s="183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ht="12.75">
      <c r="A479" s="183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ht="12.75">
      <c r="A480" s="183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ht="12.75">
      <c r="A481" s="183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ht="12.75">
      <c r="A482" s="183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ht="12.75">
      <c r="A483" s="183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ht="12.75">
      <c r="A484" s="183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ht="12.75">
      <c r="A485" s="183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ht="12.75">
      <c r="A486" s="183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ht="12.75">
      <c r="A487" s="183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ht="12.75">
      <c r="A488" s="183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ht="12.75">
      <c r="A489" s="183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ht="12.75">
      <c r="A490" s="183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ht="12.75">
      <c r="A491" s="183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ht="12.75">
      <c r="A492" s="183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ht="12.75">
      <c r="A493" s="183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ht="12.75">
      <c r="A494" s="183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ht="12.75">
      <c r="A495" s="183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ht="12.75">
      <c r="A496" s="183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ht="12.75">
      <c r="A497" s="183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ht="12.75">
      <c r="A498" s="183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ht="12.75">
      <c r="A499" s="183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ht="12.75">
      <c r="A500" s="183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ht="12.75">
      <c r="A501" s="183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ht="12.75">
      <c r="A502" s="183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ht="12.75">
      <c r="A503" s="183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ht="12.75">
      <c r="A504" s="183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ht="12.75">
      <c r="A505" s="183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ht="12.75">
      <c r="A506" s="183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ht="12.75">
      <c r="A507" s="183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ht="12.75">
      <c r="A508" s="183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ht="12.75">
      <c r="A509" s="183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ht="12.75">
      <c r="A510" s="183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ht="12.75">
      <c r="A511" s="183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ht="12.75">
      <c r="A512" s="183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ht="12.75">
      <c r="A513" s="183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ht="12.75">
      <c r="A514" s="183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ht="12.75">
      <c r="A515" s="183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ht="12.75">
      <c r="A516" s="183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ht="12.75">
      <c r="A517" s="183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ht="12.75">
      <c r="A518" s="183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ht="12.75">
      <c r="A519" s="183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ht="12.75">
      <c r="A520" s="183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ht="12.75">
      <c r="A521" s="183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ht="12.75">
      <c r="A522" s="183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ht="12.75">
      <c r="A523" s="183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ht="12.75">
      <c r="A524" s="183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ht="12.75">
      <c r="A525" s="183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ht="12.75">
      <c r="A526" s="183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ht="12.75">
      <c r="A527" s="183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ht="12.75">
      <c r="A528" s="183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ht="12.75">
      <c r="A529" s="183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ht="12.75">
      <c r="A530" s="183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ht="12.75">
      <c r="A531" s="183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ht="12.75">
      <c r="A532" s="183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ht="12.75">
      <c r="A533" s="183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ht="12.75">
      <c r="A534" s="183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ht="12.75">
      <c r="A535" s="183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ht="12.75">
      <c r="A536" s="183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ht="12.75">
      <c r="A537" s="183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ht="12.75">
      <c r="A538" s="183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ht="12.75">
      <c r="A539" s="183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ht="12.75">
      <c r="A540" s="183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ht="12.75">
      <c r="A541" s="183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ht="12.75">
      <c r="A542" s="183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ht="12.75">
      <c r="A543" s="183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ht="12.75">
      <c r="A544" s="183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ht="12.75">
      <c r="A545" s="183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ht="12.75">
      <c r="A546" s="183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ht="12.75">
      <c r="A547" s="183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ht="12.75">
      <c r="A548" s="183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ht="12.75">
      <c r="A549" s="183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ht="12.75">
      <c r="A550" s="183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ht="12.75">
      <c r="A551" s="183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ht="12.75">
      <c r="A552" s="183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ht="12.75">
      <c r="A553" s="183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ht="12.75">
      <c r="A554" s="183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ht="12.75">
      <c r="A555" s="183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ht="12.75">
      <c r="A556" s="183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ht="12.75">
      <c r="A557" s="183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ht="12.75">
      <c r="A558" s="183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ht="12.75">
      <c r="A559" s="183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ht="12.75">
      <c r="A560" s="183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ht="12.75">
      <c r="A561" s="183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ht="12.75">
      <c r="A562" s="183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ht="12.75">
      <c r="A563" s="183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ht="12.75">
      <c r="A564" s="183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ht="12.75">
      <c r="A565" s="183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ht="12.75">
      <c r="A566" s="183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ht="12.75">
      <c r="A567" s="183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ht="12.75">
      <c r="A568" s="183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ht="12.75">
      <c r="A569" s="183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ht="12.75">
      <c r="A570" s="183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ht="12.75">
      <c r="A571" s="183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ht="12.75">
      <c r="A572" s="183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ht="12.75">
      <c r="A573" s="183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ht="12.75">
      <c r="A574" s="183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ht="12.75">
      <c r="A575" s="183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ht="12.75">
      <c r="A576" s="183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ht="12.75">
      <c r="A577" s="183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ht="12.75">
      <c r="A578" s="183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ht="12.75">
      <c r="A579" s="183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ht="12.75">
      <c r="A580" s="183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ht="12.75">
      <c r="A581" s="183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ht="12.75">
      <c r="A582" s="183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ht="12.75">
      <c r="A583" s="183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ht="12.75">
      <c r="A584" s="183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ht="12.75">
      <c r="A585" s="183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ht="12.75">
      <c r="A586" s="183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ht="12.75">
      <c r="A587" s="183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ht="12.75">
      <c r="A588" s="183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ht="12.75">
      <c r="A589" s="183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ht="12.75">
      <c r="A590" s="183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ht="12.75">
      <c r="A591" s="183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ht="12.75">
      <c r="A592" s="183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ht="12.75">
      <c r="A593" s="183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ht="12.75">
      <c r="A594" s="183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ht="12.75">
      <c r="A595" s="183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ht="12.75">
      <c r="A596" s="183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ht="12.75">
      <c r="A597" s="183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ht="12.75">
      <c r="A598" s="183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ht="12.75">
      <c r="A599" s="183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ht="12.75">
      <c r="A600" s="183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ht="12.75">
      <c r="A601" s="183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ht="12.75">
      <c r="A602" s="183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ht="12.75">
      <c r="A603" s="183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ht="12.75">
      <c r="A604" s="183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ht="12.75">
      <c r="A605" s="183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ht="12.75">
      <c r="A606" s="183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ht="12.75">
      <c r="A607" s="183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ht="12.75">
      <c r="A608" s="183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ht="12.75">
      <c r="A609" s="183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ht="12.75">
      <c r="A610" s="183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ht="12.75">
      <c r="A611" s="183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ht="12.75">
      <c r="A612" s="183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ht="12.75">
      <c r="A613" s="183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ht="12.75">
      <c r="A614" s="183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ht="12.75">
      <c r="A615" s="183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ht="12.75">
      <c r="A616" s="183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ht="12.75">
      <c r="A617" s="183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ht="12.75">
      <c r="A618" s="183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ht="12.75">
      <c r="A619" s="183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ht="12.75">
      <c r="A620" s="183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ht="12.75">
      <c r="A621" s="183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ht="12.75">
      <c r="A622" s="183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ht="12.75">
      <c r="A623" s="183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ht="12.75">
      <c r="A624" s="183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ht="12.75">
      <c r="A625" s="183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ht="12.75">
      <c r="A626" s="183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ht="12.75">
      <c r="A627" s="183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ht="12.75">
      <c r="A628" s="183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ht="12.75">
      <c r="A629" s="183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ht="12.75">
      <c r="A630" s="183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ht="12.75">
      <c r="A631" s="183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ht="12.75">
      <c r="A632" s="183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ht="12.75">
      <c r="A633" s="183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ht="12.75">
      <c r="A634" s="183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ht="12.75">
      <c r="A635" s="183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ht="12.75">
      <c r="A636" s="183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ht="12.75">
      <c r="A637" s="183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ht="12.75">
      <c r="A638" s="183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ht="12.75">
      <c r="A639" s="183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ht="12.75">
      <c r="A640" s="183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ht="12.75">
      <c r="A641" s="183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ht="12.75">
      <c r="A642" s="183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ht="12.75">
      <c r="A643" s="183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ht="12.75">
      <c r="A644" s="183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ht="12.75">
      <c r="A645" s="183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ht="12.75">
      <c r="A646" s="183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ht="12.75">
      <c r="A647" s="183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ht="12.75">
      <c r="A648" s="183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ht="12.75">
      <c r="A649" s="183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ht="12.75">
      <c r="A650" s="183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ht="12.75">
      <c r="A651" s="183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ht="12.75">
      <c r="A652" s="183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ht="12.75">
      <c r="A653" s="183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ht="12.75">
      <c r="A654" s="183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ht="12.75">
      <c r="A655" s="183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ht="12.75">
      <c r="A656" s="183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ht="12.75">
      <c r="A657" s="183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ht="12.75">
      <c r="A658" s="183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ht="12.75">
      <c r="A659" s="183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ht="12.75">
      <c r="A660" s="183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ht="12.75">
      <c r="A661" s="183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ht="12.75">
      <c r="A662" s="183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ht="12.75">
      <c r="A663" s="183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ht="12.75">
      <c r="A664" s="183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ht="12.75">
      <c r="A665" s="183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ht="12.75">
      <c r="A666" s="183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ht="12.75">
      <c r="A667" s="183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ht="12.75">
      <c r="A668" s="183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ht="12.75">
      <c r="A669" s="183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ht="12.75">
      <c r="A670" s="183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ht="12.75">
      <c r="A671" s="183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ht="12.75">
      <c r="A672" s="183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ht="12.75">
      <c r="A673" s="183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ht="12.75">
      <c r="A674" s="183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ht="12.75">
      <c r="A675" s="183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ht="12.75">
      <c r="A676" s="183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ht="12.75">
      <c r="A677" s="183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ht="12.75">
      <c r="A678" s="183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ht="12.75">
      <c r="A679" s="183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ht="12.75">
      <c r="A680" s="183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ht="12.75">
      <c r="L681" s="87"/>
    </row>
    <row r="682" ht="12.75">
      <c r="L682" s="87"/>
    </row>
    <row r="683" ht="12.75">
      <c r="L683" s="87"/>
    </row>
    <row r="684" ht="12.75">
      <c r="L684" s="87"/>
    </row>
    <row r="685" ht="12.75">
      <c r="L685" s="87"/>
    </row>
    <row r="686" ht="12.75">
      <c r="L686" s="87"/>
    </row>
    <row r="687" ht="12.75">
      <c r="L687" s="87"/>
    </row>
    <row r="688" ht="12.75">
      <c r="L688" s="87"/>
    </row>
    <row r="689" ht="12.75">
      <c r="L689" s="87"/>
    </row>
  </sheetData>
  <sheetProtection/>
  <mergeCells count="3">
    <mergeCell ref="A1:O2"/>
    <mergeCell ref="E5:F5"/>
    <mergeCell ref="G5:H5"/>
  </mergeCells>
  <conditionalFormatting sqref="G7 G9">
    <cfRule type="expression" priority="6" dxfId="282" stopIfTrue="1">
      <formula>IF(AND($F$7=$F$9,$F$7&lt;&gt;"",$F$9&lt;&gt;""),1,0)</formula>
    </cfRule>
  </conditionalFormatting>
  <conditionalFormatting sqref="G11 G13">
    <cfRule type="expression" priority="7" dxfId="282" stopIfTrue="1">
      <formula>IF(AND($F$11=$F$13,$F$11&lt;&gt;"",$F$13&lt;&gt;""),1,0)</formula>
    </cfRule>
  </conditionalFormatting>
  <conditionalFormatting sqref="A8 E8">
    <cfRule type="expression" priority="8" dxfId="0" stopIfTrue="1">
      <formula>IF(OR($E$8="hoy!",$E$8="en juego"),1,0)</formula>
    </cfRule>
  </conditionalFormatting>
  <conditionalFormatting sqref="A12 E12">
    <cfRule type="expression" priority="9" dxfId="0" stopIfTrue="1">
      <formula>IF(OR($E$12="hoy!",$E$12="en juego"),1,0)</formula>
    </cfRule>
  </conditionalFormatting>
  <conditionalFormatting sqref="C8:D8">
    <cfRule type="expression" priority="4" dxfId="0" stopIfTrue="1">
      <formula>IF(OR($E$8="en juego",$E$8="hoy!"),1,0)</formula>
    </cfRule>
  </conditionalFormatting>
  <conditionalFormatting sqref="B8">
    <cfRule type="expression" priority="3" dxfId="0" stopIfTrue="1">
      <formula>IF(OR($E$20="en juego",$E$20="hoy!"),1,0)</formula>
    </cfRule>
  </conditionalFormatting>
  <conditionalFormatting sqref="C12:D12">
    <cfRule type="expression" priority="2" dxfId="0" stopIfTrue="1">
      <formula>IF(OR($E$8="en juego",$E$8="hoy!"),1,0)</formula>
    </cfRule>
  </conditionalFormatting>
  <conditionalFormatting sqref="B12">
    <cfRule type="expression" priority="1" dxfId="0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">
      <formula1>0</formula1>
      <formula2>99</formula2>
    </dataValidation>
    <dataValidation type="whole" allowBlank="1" showInputMessage="1" showErrorMessage="1" errorTitle="Dato no válido" error="Ingrese sólo un número entero&#10;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/>
  <dc:creator>wilson</dc:creator>
  <cp:keywords/>
  <dc:description/>
  <cp:lastModifiedBy>webfibog</cp:lastModifiedBy>
  <cp:lastPrinted>2005-12-13T14:05:33Z</cp:lastPrinted>
  <dcterms:created xsi:type="dcterms:W3CDTF">2001-10-15T19:26:14Z</dcterms:created>
  <dcterms:modified xsi:type="dcterms:W3CDTF">2014-06-11T12:51:00Z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